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на 2008" sheetId="1" r:id="rId1"/>
  </sheets>
  <definedNames/>
  <calcPr fullCalcOnLoad="1"/>
</workbook>
</file>

<file path=xl/sharedStrings.xml><?xml version="1.0" encoding="utf-8"?>
<sst xmlns="http://schemas.openxmlformats.org/spreadsheetml/2006/main" count="925" uniqueCount="344">
  <si>
    <t>к решению Сергиево-Посадского</t>
  </si>
  <si>
    <t>Наименование</t>
  </si>
  <si>
    <t>Код</t>
  </si>
  <si>
    <t>ВСЕГО</t>
  </si>
  <si>
    <t>Текущие расходы</t>
  </si>
  <si>
    <t>Капитальные расходы</t>
  </si>
  <si>
    <t>Раздел подраздел</t>
  </si>
  <si>
    <t>Целевая статья</t>
  </si>
  <si>
    <t>Вид расхода</t>
  </si>
  <si>
    <t>000</t>
  </si>
  <si>
    <t>0100</t>
  </si>
  <si>
    <t>026</t>
  </si>
  <si>
    <t>027</t>
  </si>
  <si>
    <t>0500</t>
  </si>
  <si>
    <t>Органы внутренних дел</t>
  </si>
  <si>
    <t>0501</t>
  </si>
  <si>
    <t>0600</t>
  </si>
  <si>
    <t>0602</t>
  </si>
  <si>
    <t>216</t>
  </si>
  <si>
    <t>0700</t>
  </si>
  <si>
    <t>0701</t>
  </si>
  <si>
    <t>0707</t>
  </si>
  <si>
    <t>0900</t>
  </si>
  <si>
    <t>Жилищно-коммунальное хозяйство</t>
  </si>
  <si>
    <t>Жилищное хозяйство</t>
  </si>
  <si>
    <t>Коммунальное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</si>
  <si>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</si>
  <si>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</si>
  <si>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</si>
  <si>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</si>
  <si>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</si>
  <si>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</si>
  <si>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</si>
  <si>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Переподготовка и повышение квалификации</t>
  </si>
  <si>
    <t>Учебные заведения и курсы по переподготовке кадров</t>
  </si>
  <si>
    <t>260</t>
  </si>
  <si>
    <t>Библиотеки</t>
  </si>
  <si>
    <t>410</t>
  </si>
  <si>
    <t>412</t>
  </si>
  <si>
    <t>Телевидение и радиовещание</t>
  </si>
  <si>
    <t>Периодическая печать и издательства</t>
  </si>
  <si>
    <t xml:space="preserve">Здравоохранение </t>
  </si>
  <si>
    <t>Поликлиники, амбулатории, диагностические центры</t>
  </si>
  <si>
    <t>Станции переливания крови</t>
  </si>
  <si>
    <t>Станции скорой и неотложной помощи</t>
  </si>
  <si>
    <t>Социальная политика</t>
  </si>
  <si>
    <t>Дорожное хозяйство</t>
  </si>
  <si>
    <t>Мобилизационная подготовка экономики</t>
  </si>
  <si>
    <t>Резервные фонды</t>
  </si>
  <si>
    <t>Проведение выборов и референдумов</t>
  </si>
  <si>
    <t>ВСЕГО РАСХОДОВ</t>
  </si>
  <si>
    <t>520</t>
  </si>
  <si>
    <t>Музеи и постоянные выставки</t>
  </si>
  <si>
    <t>Процентные платежи по муниципальному долгу</t>
  </si>
  <si>
    <t>функциональной классификации расходов бюджетов Российской Федерации</t>
  </si>
  <si>
    <t>0010000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</si>
  <si>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</si>
  <si>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</si>
  <si>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</si>
  <si>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</si>
  <si>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</si>
  <si>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</si>
  <si>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</si>
  <si>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</si>
  <si>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</si>
  <si>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152</t>
  </si>
  <si>
    <t>0113</t>
  </si>
  <si>
    <t>0700000</t>
  </si>
  <si>
    <t>Резервные фонды органов местного самоуправления</t>
  </si>
  <si>
    <t>184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</si>
  <si>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</si>
  <si>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</si>
  <si>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</si>
  <si>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</si>
  <si>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</si>
  <si>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</si>
  <si>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</si>
  <si>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</si>
  <si>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Мероприятия по гражданской обороне</t>
  </si>
  <si>
    <t>2190000</t>
  </si>
  <si>
    <t xml:space="preserve">Расходы, связанные с подготовкой населения и организаций к действиям в чрезвычайной ситуации в мирное и военное время </t>
  </si>
  <si>
    <t>261</t>
  </si>
  <si>
    <t>Национальная экономика</t>
  </si>
  <si>
    <t>0400</t>
  </si>
  <si>
    <t>197</t>
  </si>
  <si>
    <t>Непрограммные инвестиции в основные фонды</t>
  </si>
  <si>
    <t>1020000</t>
  </si>
  <si>
    <t>214</t>
  </si>
  <si>
    <t>Поддержка жилищного хозяйства</t>
  </si>
  <si>
    <t>3500000</t>
  </si>
  <si>
    <t>Руководство и управление в сфере установленных функций</t>
  </si>
  <si>
    <t>Центральный аппарат</t>
  </si>
  <si>
    <t>005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</si>
  <si>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</si>
  <si>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</si>
  <si>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</si>
  <si>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0107</t>
  </si>
  <si>
    <t>0200000</t>
  </si>
  <si>
    <t>Проведение выборов в законодательные (представительные) органы власти местного самоуправления</t>
  </si>
  <si>
    <t>097</t>
  </si>
  <si>
    <t>Обеспечение деятельности подведомственных учреждений</t>
  </si>
  <si>
    <t>327</t>
  </si>
  <si>
    <t>Вещевое обеспечение</t>
  </si>
  <si>
    <t>220</t>
  </si>
  <si>
    <t>Продовольственное обеспечение</t>
  </si>
  <si>
    <t>221</t>
  </si>
  <si>
    <t>Военный персонал и сотрудники правоохранительных органов, имеющих специальные звания</t>
  </si>
  <si>
    <t>239</t>
  </si>
  <si>
    <t>Гражданский персонал</t>
  </si>
  <si>
    <t>240</t>
  </si>
  <si>
    <t>0502</t>
  </si>
  <si>
    <t>Поддержка коммунального хозяйства</t>
  </si>
  <si>
    <t>3510000</t>
  </si>
  <si>
    <t>411</t>
  </si>
  <si>
    <t>Мероприятия по благоустройству городских и сельских поселений</t>
  </si>
  <si>
    <t>Другие вопросы в области жилищно-коммунального хозяйства</t>
  </si>
  <si>
    <t>0504</t>
  </si>
  <si>
    <t>Строительство объектов общегражданского назначения</t>
  </si>
  <si>
    <t>Охрана окружающей среды</t>
  </si>
  <si>
    <t>Охрана растительных и животных видов и среды их обитания</t>
  </si>
  <si>
    <t>Состояние окружающей среды и природопользования</t>
  </si>
  <si>
    <t>4100000</t>
  </si>
  <si>
    <t>Природоохранные мероприятия</t>
  </si>
  <si>
    <t>Детские дошкольные учреждения</t>
  </si>
  <si>
    <t>0702</t>
  </si>
  <si>
    <t>4210000</t>
  </si>
  <si>
    <t>4230000</t>
  </si>
  <si>
    <t>0705</t>
  </si>
  <si>
    <t>4290000</t>
  </si>
  <si>
    <t>Переподготовка и повышение квалификации кадров</t>
  </si>
  <si>
    <t>450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</si>
  <si>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</si>
  <si>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</si>
  <si>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</si>
  <si>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Мероприятия по организации оздоровительной кампании детей и подростков</t>
  </si>
  <si>
    <t>4320000</t>
  </si>
  <si>
    <t>Оздоровление детей и подростков</t>
  </si>
  <si>
    <t>452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</si>
  <si>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</si>
  <si>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</si>
  <si>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</si>
  <si>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</si>
  <si>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</si>
  <si>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</si>
  <si>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</si>
  <si>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</si>
  <si>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</si>
  <si>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</si>
  <si>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4410000</t>
  </si>
  <si>
    <t>4420000</t>
  </si>
  <si>
    <t>Театры, цирки, концертные и другие организации исполнительских искусств</t>
  </si>
  <si>
    <t>4430000</t>
  </si>
  <si>
    <t>0803</t>
  </si>
  <si>
    <t>Телерадиокомпании</t>
  </si>
  <si>
    <t>4530000</t>
  </si>
  <si>
    <t>Периодическая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</si>
  <si>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</si>
  <si>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</si>
  <si>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</si>
  <si>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453</t>
  </si>
  <si>
    <t>Здравоохранение и спорт</t>
  </si>
  <si>
    <t>0901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</si>
  <si>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</si>
  <si>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</si>
  <si>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</si>
  <si>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</si>
  <si>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</si>
  <si>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</si>
  <si>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</si>
  <si>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Спорт и физическая культура</t>
  </si>
  <si>
    <t>0902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</si>
  <si>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</si>
  <si>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</si>
  <si>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</si>
  <si>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</si>
  <si>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Другие вопросы в области здравоохранения и спорта</t>
  </si>
  <si>
    <t>0904</t>
  </si>
  <si>
    <t>1000</t>
  </si>
  <si>
    <t>Пенсионное обеспечение</t>
  </si>
  <si>
    <t>Пенсии</t>
  </si>
  <si>
    <t>4900000</t>
  </si>
  <si>
    <t>Доплаты к пенсиям государственных служащих субъектов Российской Федерации и муниципальных образований</t>
  </si>
  <si>
    <t>714</t>
  </si>
  <si>
    <t>Борьба с беспризорностью, опека, попечительство</t>
  </si>
  <si>
    <t>1004</t>
  </si>
  <si>
    <t>5110000</t>
  </si>
  <si>
    <t>Мероприятия по борьбе с беспрезорностью, по опеке и попечительству</t>
  </si>
  <si>
    <t>Другие вопросы в области национальной безопасности и правоохранительной деятельности</t>
  </si>
  <si>
    <t>0313</t>
  </si>
  <si>
    <t>Социальное обеспечение населения</t>
  </si>
  <si>
    <t>1003</t>
  </si>
  <si>
    <t>Расходы муниципального бюджетного фонда "Правопорядок"</t>
  </si>
  <si>
    <t>Другие вопросы в области национальной экономики</t>
  </si>
  <si>
    <t>0411</t>
  </si>
  <si>
    <t>Мероприятия в области строительства, архитектуры и градостроительства</t>
  </si>
  <si>
    <t>Мероприятия в области застройки территорий</t>
  </si>
  <si>
    <t>3380000</t>
  </si>
  <si>
    <t>405</t>
  </si>
  <si>
    <t>Расходы муниципального бюджетного фонда "Благоустройство и дизайн городской среды"</t>
  </si>
  <si>
    <t>8170000</t>
  </si>
  <si>
    <t>Меры социальной поддержки граждан</t>
  </si>
  <si>
    <t>5050000</t>
  </si>
  <si>
    <t>Бюджетные кредиты</t>
  </si>
  <si>
    <t>Общегосударственные вопросы</t>
  </si>
  <si>
    <t>района Московской области</t>
  </si>
  <si>
    <t>Мероприятия в сфере культуры, кинематографии и средств массовой информации</t>
  </si>
  <si>
    <t>4500000</t>
  </si>
  <si>
    <t>Субсидии</t>
  </si>
  <si>
    <t>Другие пособия и компенсации</t>
  </si>
  <si>
    <t>755</t>
  </si>
  <si>
    <t>в том числе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</si>
  <si>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</si>
  <si>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Выполнение других обязательств государства</t>
  </si>
  <si>
    <t>2470000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</si>
  <si>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</si>
  <si>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</si>
  <si>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0115</t>
  </si>
  <si>
    <t>0920000</t>
  </si>
  <si>
    <t>Реализация государственных функций в области национальной экономики</t>
  </si>
  <si>
    <t>3400000</t>
  </si>
  <si>
    <t>Финансовая поддержка на возвратной основе</t>
  </si>
  <si>
    <t>Увеличение задолженности по бюджетным кредитам</t>
  </si>
  <si>
    <t>Уменьшение задолженности по бюджетным кредитам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</si>
  <si>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</si>
  <si>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</si>
  <si>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</si>
  <si>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</si>
  <si>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Реализация государственных функций в области охраны окружающей среды</t>
  </si>
  <si>
    <t>0604</t>
  </si>
  <si>
    <t>4120000</t>
  </si>
  <si>
    <t>Специальные (коррекционные) учреждения</t>
  </si>
  <si>
    <t>Учреждения, обеспечивающие предоставление услуг в сфере образования</t>
  </si>
  <si>
    <t>4350000</t>
  </si>
  <si>
    <t>Обеспечение противопожарной безопасности</t>
  </si>
  <si>
    <t>0310</t>
  </si>
  <si>
    <t>253</t>
  </si>
  <si>
    <t>Национальная оборона</t>
  </si>
  <si>
    <t>0200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</si>
  <si>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</si>
  <si>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</si>
  <si>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</si>
  <si>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</si>
  <si>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</si>
  <si>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Транспорт</t>
  </si>
  <si>
    <t>0408</t>
  </si>
  <si>
    <t>3150000</t>
  </si>
  <si>
    <t>Отдельные мероприятия в области дорожного хозяйства</t>
  </si>
  <si>
    <t>365</t>
  </si>
  <si>
    <t>Пособия и компенсации военнослужащим, приравненным к ним лицам, а также уволенным из их числа</t>
  </si>
  <si>
    <t>455</t>
  </si>
  <si>
    <t>623</t>
  </si>
  <si>
    <t>Фонд компенсаций</t>
  </si>
  <si>
    <t>5190000</t>
  </si>
  <si>
    <t>Межбюджетные трансферты</t>
  </si>
  <si>
    <t>1100</t>
  </si>
  <si>
    <t>Финансовая помощь бюджетам других уровней</t>
  </si>
  <si>
    <t>1101</t>
  </si>
  <si>
    <t>Иные безвозмездные и безвозвратные перечисления</t>
  </si>
  <si>
    <t>5200000</t>
  </si>
  <si>
    <t xml:space="preserve">Средства, передаваемые для компенсации дополнительных расходов, возникших в результате решений, принятых органами власти другого уровня </t>
  </si>
  <si>
    <t>522</t>
  </si>
  <si>
    <t>Предоставление гражданам субсидий на оплату жилого помещения и коммунальных услуг</t>
  </si>
  <si>
    <t>572</t>
  </si>
  <si>
    <t xml:space="preserve">Другие вопросы в области культуры, кинематографии и средств массовой информации </t>
  </si>
  <si>
    <t>0806</t>
  </si>
  <si>
    <t>Проведение мероприятий для детей и молодежи</t>
  </si>
  <si>
    <t>447</t>
  </si>
  <si>
    <t>Другие виды транспорта</t>
  </si>
  <si>
    <t>3170000</t>
  </si>
  <si>
    <t>Отдельные мероприятия по другим видам транспорта</t>
  </si>
  <si>
    <t>366</t>
  </si>
  <si>
    <t xml:space="preserve">Ежемесячное денежное вознаграждение за классное руководство </t>
  </si>
  <si>
    <t xml:space="preserve">Фунционирование высшего должностного лица субъекта Российской Федерации и органа местного самоуправления  </t>
  </si>
  <si>
    <t>0102</t>
  </si>
  <si>
    <t>010</t>
  </si>
  <si>
    <t>Глава муниципального образования</t>
  </si>
  <si>
    <t>Денежные выплаты медицинскому персоналу фельдшерско-акушерских пунктов, врачам, фельдшарам и медицинским сестрам скорой медицинской помощи</t>
  </si>
  <si>
    <t>624</t>
  </si>
  <si>
    <t>Приложение № 2</t>
  </si>
  <si>
    <t>от_____________№__________</t>
  </si>
  <si>
    <t>Сельское хозяйство и рыболовство</t>
  </si>
  <si>
    <t>0405</t>
  </si>
  <si>
    <t>Сельскохозяйственное производство</t>
  </si>
  <si>
    <t>2600000</t>
  </si>
  <si>
    <t>Животноводство</t>
  </si>
  <si>
    <t>335</t>
  </si>
  <si>
    <t>Мероприятия по землеустройству и землепользованию</t>
  </si>
  <si>
    <t>406</t>
  </si>
  <si>
    <t>в том числе за счет субвенции</t>
  </si>
  <si>
    <t>0202</t>
  </si>
  <si>
    <t>609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</si>
  <si>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позразделений милиции общественной безопасности</t>
  </si>
  <si>
    <t>532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</si>
  <si>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</si>
  <si>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421</t>
  </si>
  <si>
    <t>Выплаты семьям опекунов на содержание подопечных детей</t>
  </si>
  <si>
    <t>423</t>
  </si>
  <si>
    <t>Выплата единовременного пособия при всех формах устройства детей,лишенных родительского попечения , в семью</t>
  </si>
  <si>
    <t>424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</si>
  <si>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</si>
  <si>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</si>
  <si>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Материальное обеспечение приемной семьи</t>
  </si>
  <si>
    <t>422</t>
  </si>
  <si>
    <t>Федеральные целевые программы</t>
  </si>
  <si>
    <t>1000000</t>
  </si>
  <si>
    <t>Федеральная целевая программа "Социальное развитие села до 2010 года"</t>
  </si>
  <si>
    <t>1001100</t>
  </si>
  <si>
    <t>Обеспечение жильем молодых семей и молодых специалистов, проживающих и работающих в сельской местности</t>
  </si>
  <si>
    <t>679</t>
  </si>
  <si>
    <t>"Жилище" на 2002-2010 годы (второй этап)</t>
  </si>
  <si>
    <t>Подпрограмма "Модернизация объектов коммунальной инфраструктуры"</t>
  </si>
  <si>
    <t>1040000</t>
  </si>
  <si>
    <t>1043000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</si>
  <si>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</si>
  <si>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666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</si>
  <si>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</si>
  <si>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442</t>
  </si>
  <si>
    <t>Федеральная целевая программа "Жилище" на 2002-2010 годы (второй этап)</t>
  </si>
  <si>
    <t>Модернизация объектов коммунальной инфраструктуры</t>
  </si>
  <si>
    <t>663</t>
  </si>
  <si>
    <t>Благоустройство</t>
  </si>
  <si>
    <t>6000000</t>
  </si>
  <si>
    <t>Прочие мероприятия по благоустройству городских округов и поселений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</si>
  <si>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</si>
  <si>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</si>
  <si>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</si>
  <si>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807</t>
  </si>
  <si>
    <t>Озеленение</t>
  </si>
  <si>
    <t>808</t>
  </si>
  <si>
    <t>Организация и содержание мест захоронения</t>
  </si>
  <si>
    <t>809</t>
  </si>
  <si>
    <t xml:space="preserve">Мероприятия в области жилищного хозяйства </t>
  </si>
  <si>
    <t>Мероприятия в области коммунального хозяйства</t>
  </si>
  <si>
    <t>Мероприятия в области здравоохранения, спорта и физической культуры, туризма</t>
  </si>
  <si>
    <t>Ежемесячное пособие на ребенка из бюджетов Российской Федерации и местных бюджетов</t>
  </si>
  <si>
    <t>749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</si>
  <si>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</si>
  <si>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</si>
  <si>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</si>
  <si>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0601</t>
  </si>
  <si>
    <t>4000000</t>
  </si>
  <si>
    <t>440</t>
  </si>
  <si>
    <t>Расходы бюджета на 2008 год по разделам и подразделам</t>
  </si>
  <si>
    <t xml:space="preserve">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</si>
</sst>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/>
    </xf>
    <xf numFmtId="164" fontId="1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4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49" fontId="0" fillId="0" borderId="6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6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wrapText="1"/>
    </xf>
    <xf numFmtId="49" fontId="0" fillId="0" borderId="8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6" xfId="0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49" fontId="2" fillId="0" borderId="14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2:J253"/>
  <sheetViews>
    <sheetView tabSelected="1" view="pageBreakPreview" zoomScale="60" workbookViewId="0" topLeftCell="A7">
      <selection activeCell="B14" sqref="B14:I14"/>
    </sheetView>
  </sheetViews>
  <sheetFormatPr defaultColWidth="9.00390625" defaultRowHeight="12.75"/>
  <cols>
    <col min="7" max="8" width="14.25390625" style="0" customWidth="1"/>
    <col min="9" max="9" width="9.625" style="0" bestFit="1" customWidth="1"/>
  </cols>
  <sheetData>
    <row r="2" spans="7:8" ht="12.75">
      <c r="G2" s="33" t="s">
        <v>278</v>
      </c>
      <c r="H2" s="33"/>
    </row>
    <row r="3" spans="7:8" ht="12.75">
      <c r="G3" s="33" t="s">
        <v>0</v>
      </c>
      <c r="H3" s="33"/>
    </row>
    <row r="4" spans="7:8" ht="12.75">
      <c r="G4" s="33" t="s">
        <v>204</v>
      </c>
      <c r="H4" s="33"/>
    </row>
    <row r="5" spans="7:8" ht="12.75">
      <c r="G5" s="33" t="s">
        <v>279</v>
      </c>
      <c r="H5" s="33"/>
    </row>
    <row r="7" spans="7:10" ht="12.75">
      <c r="G7" s="33"/>
      <c r="H7" s="33"/>
      <c r="I7" s="33"/>
      <c r="J7" s="33"/>
    </row>
    <row r="8" spans="7:10" ht="12.75">
      <c r="G8" s="33"/>
      <c r="H8" s="33"/>
      <c r="I8" s="33"/>
      <c r="J8" s="33"/>
    </row>
    <row r="9" spans="7:10" ht="12.75">
      <c r="G9" s="33"/>
      <c r="H9" s="33"/>
      <c r="I9" s="33"/>
      <c r="J9" s="33"/>
    </row>
    <row r="10" spans="7:10" ht="12.75">
      <c r="G10" s="33"/>
      <c r="H10" s="33"/>
      <c r="I10" s="33"/>
      <c r="J10" s="33"/>
    </row>
    <row r="14" spans="2:9" ht="14.25" customHeight="1">
      <c r="B14" s="108" t="s">
        <v>342</v>
      </c>
      <c r="C14" s="108"/>
      <c r="D14" s="108"/>
      <c r="E14" s="108"/>
      <c r="F14" s="108"/>
      <c r="G14" s="108"/>
      <c r="H14" s="108"/>
      <c r="I14" s="108"/>
    </row>
    <row r="15" spans="2:10" ht="12.75" customHeight="1">
      <c r="B15" s="108" t="s">
        <v>54</v>
      </c>
      <c r="C15" s="108"/>
      <c r="D15" s="108"/>
      <c r="E15" s="108"/>
      <c r="F15" s="108"/>
      <c r="G15" s="108"/>
      <c r="H15" s="108"/>
      <c r="I15" s="108"/>
      <c r="J15" s="108"/>
    </row>
    <row r="16" spans="9:10" ht="12.75">
      <c r="I16" s="38" t="s">
        <v>343</v>
      </c>
      <c r="J16" s="38"/>
    </row>
    <row r="17" spans="1:10" ht="12.75">
      <c r="A17" s="81" t="s">
        <v>1</v>
      </c>
      <c r="B17" s="72"/>
      <c r="C17" s="73"/>
      <c r="D17" s="88" t="s">
        <v>2</v>
      </c>
      <c r="E17" s="89"/>
      <c r="F17" s="90"/>
      <c r="G17" s="43" t="s">
        <v>3</v>
      </c>
      <c r="H17" s="76" t="s">
        <v>288</v>
      </c>
      <c r="I17" s="43" t="s">
        <v>4</v>
      </c>
      <c r="J17" s="43" t="s">
        <v>5</v>
      </c>
    </row>
    <row r="18" spans="1:10" ht="12.75" customHeight="1">
      <c r="A18" s="82"/>
      <c r="B18" s="83"/>
      <c r="C18" s="84"/>
      <c r="D18" s="91"/>
      <c r="E18" s="92"/>
      <c r="F18" s="93"/>
      <c r="G18" s="94"/>
      <c r="H18" s="77"/>
      <c r="I18" s="94"/>
      <c r="J18" s="94"/>
    </row>
    <row r="19" spans="1:10" ht="38.25">
      <c r="A19" s="85"/>
      <c r="B19" s="86"/>
      <c r="C19" s="87"/>
      <c r="D19" s="2" t="s">
        <v>6</v>
      </c>
      <c r="E19" s="2" t="s">
        <v>7</v>
      </c>
      <c r="F19" s="2" t="s">
        <v>8</v>
      </c>
      <c r="G19" s="94"/>
      <c r="H19" s="78"/>
      <c r="I19" s="94"/>
      <c r="J19" s="94"/>
    </row>
    <row r="20" spans="1:10" ht="25.5" customHeight="1">
      <c r="A20" s="79" t="s">
        <v>203</v>
      </c>
      <c r="B20" s="79"/>
      <c r="C20" s="79"/>
      <c r="D20" s="30" t="s">
        <v>10</v>
      </c>
      <c r="E20" s="30" t="s">
        <v>58</v>
      </c>
      <c r="F20" s="30" t="s">
        <v>9</v>
      </c>
      <c r="G20" s="28">
        <f>G21+G29+G32+G35+G38+G41+G24</f>
        <v>224353.99999999997</v>
      </c>
      <c r="H20" s="28">
        <f>H21+H29+H32+H35+H38+H41+H24</f>
        <v>5984</v>
      </c>
      <c r="I20" s="28">
        <f>I21+I29+I32+I35+I38+I41+I24</f>
        <v>221992.19999999998</v>
      </c>
      <c r="J20" s="28">
        <f>J21+J29+J32+J35+J38+J41+J24</f>
        <v>2361.8</v>
      </c>
    </row>
    <row r="21" spans="1:10" ht="66" customHeight="1">
      <c r="A21" s="68" t="s">
        <v>272</v>
      </c>
      <c r="B21" s="43"/>
      <c r="C21" s="43"/>
      <c r="D21" s="3" t="s">
        <v>273</v>
      </c>
      <c r="E21" s="6" t="s">
        <v>58</v>
      </c>
      <c r="F21" s="6" t="s">
        <v>9</v>
      </c>
      <c r="G21" s="25">
        <f>G22</f>
        <v>3107.2999999999997</v>
      </c>
      <c r="H21" s="25"/>
      <c r="I21" s="25">
        <f>I22</f>
        <v>3107.2999999999997</v>
      </c>
      <c r="J21" s="25">
        <f>J22</f>
        <v>0</v>
      </c>
    </row>
    <row r="22" spans="1:10" ht="27" customHeight="1">
      <c r="A22" s="80" t="s">
        <v>90</v>
      </c>
      <c r="B22" s="43"/>
      <c r="C22" s="43"/>
      <c r="D22" s="3" t="s">
        <v>273</v>
      </c>
      <c r="E22" s="6" t="s">
        <v>55</v>
      </c>
      <c r="F22" s="6" t="s">
        <v>9</v>
      </c>
      <c r="G22" s="25">
        <f>G23</f>
        <v>3107.2999999999997</v>
      </c>
      <c r="H22" s="25"/>
      <c r="I22" s="25">
        <f>I23</f>
        <v>3107.2999999999997</v>
      </c>
      <c r="J22" s="25">
        <f>J23</f>
        <v>0</v>
      </c>
    </row>
    <row r="23" spans="1:10" ht="27" customHeight="1">
      <c r="A23" s="95" t="s">
        <v>275</v>
      </c>
      <c r="B23" s="96"/>
      <c r="C23" s="97"/>
      <c r="D23" s="23" t="s">
        <v>273</v>
      </c>
      <c r="E23" s="10" t="s">
        <v>55</v>
      </c>
      <c r="F23" s="10" t="s">
        <v>274</v>
      </c>
      <c r="G23" s="24">
        <f>I23+J23</f>
        <v>3107.2999999999997</v>
      </c>
      <c r="H23" s="24"/>
      <c r="I23" s="24">
        <f>656.6+772+745.3+933.4</f>
        <v>3107.2999999999997</v>
      </c>
      <c r="J23" s="22"/>
    </row>
    <row r="24" spans="1:10" ht="64.5" customHeight="1">
      <c r="A24" s="68" t="s">
        <v>56</v>
      </c>
      <c r="B24" s="68"/>
      <c r="C24" s="68"/>
      <c r="D24" s="3" t="s">
        <v>57</v>
      </c>
      <c r="E24" s="6" t="s">
        <v>58</v>
      </c>
      <c r="F24" s="6" t="s">
        <v>9</v>
      </c>
      <c r="G24" s="25">
        <f>G25</f>
        <v>14921.3</v>
      </c>
      <c r="H24" s="25"/>
      <c r="I24" s="25">
        <f>I25</f>
        <v>14431.3</v>
      </c>
      <c r="J24" s="25">
        <f>J25</f>
        <v>490</v>
      </c>
    </row>
    <row r="25" spans="1:10" ht="28.5" customHeight="1">
      <c r="A25" s="39" t="s">
        <v>90</v>
      </c>
      <c r="B25" s="47"/>
      <c r="C25" s="48"/>
      <c r="D25" s="3" t="s">
        <v>57</v>
      </c>
      <c r="E25" s="3" t="s">
        <v>55</v>
      </c>
      <c r="F25" s="3" t="s">
        <v>9</v>
      </c>
      <c r="G25" s="4">
        <f>G28+G26+G27</f>
        <v>14921.3</v>
      </c>
      <c r="H25" s="4"/>
      <c r="I25" s="4">
        <f>I28+I26+I27</f>
        <v>14431.3</v>
      </c>
      <c r="J25" s="4">
        <f>J28+J26+J27</f>
        <v>490</v>
      </c>
    </row>
    <row r="26" spans="1:10" ht="40.5" customHeight="1">
      <c r="A26" s="39" t="s">
        <v>93</v>
      </c>
      <c r="B26" s="40"/>
      <c r="C26" s="41"/>
      <c r="D26" s="15" t="s">
        <v>57</v>
      </c>
      <c r="E26" s="15" t="s">
        <v>55</v>
      </c>
      <c r="F26" s="15" t="s">
        <v>11</v>
      </c>
      <c r="G26" s="16">
        <f>I26+J26</f>
        <v>2721.9</v>
      </c>
      <c r="H26" s="16"/>
      <c r="I26" s="16">
        <f>454.3+628+671.6+968</f>
        <v>2721.9</v>
      </c>
      <c r="J26" s="16"/>
    </row>
    <row r="27" spans="1:10" ht="40.5" customHeight="1">
      <c r="A27" s="39" t="s">
        <v>94</v>
      </c>
      <c r="B27" s="40"/>
      <c r="C27" s="41"/>
      <c r="D27" s="15" t="s">
        <v>57</v>
      </c>
      <c r="E27" s="15" t="s">
        <v>55</v>
      </c>
      <c r="F27" s="15" t="s">
        <v>12</v>
      </c>
      <c r="G27" s="16">
        <f>I27+J27</f>
        <v>0</v>
      </c>
      <c r="H27" s="16"/>
      <c r="I27" s="16">
        <v>0</v>
      </c>
      <c r="J27" s="16"/>
    </row>
    <row r="28" spans="1:10" ht="20.25" customHeight="1">
      <c r="A28" s="112" t="s">
        <v>91</v>
      </c>
      <c r="B28" s="40"/>
      <c r="C28" s="41"/>
      <c r="D28" s="6" t="s">
        <v>57</v>
      </c>
      <c r="E28" s="6" t="s">
        <v>55</v>
      </c>
      <c r="F28" s="6" t="s">
        <v>92</v>
      </c>
      <c r="G28" s="5">
        <f>I28+J28</f>
        <v>12199.4</v>
      </c>
      <c r="H28" s="5"/>
      <c r="I28" s="5">
        <f>288.6+234+716.3+7180+3690.5-400</f>
        <v>11709.4</v>
      </c>
      <c r="J28" s="5">
        <f>30+10+50+400</f>
        <v>490</v>
      </c>
    </row>
    <row r="29" spans="1:10" ht="90.75" customHeight="1">
      <c r="A29" s="52" t="s">
        <v>59</v>
      </c>
      <c r="B29" s="53"/>
      <c r="C29" s="54"/>
      <c r="D29" s="6" t="s">
        <v>60</v>
      </c>
      <c r="E29" s="6" t="s">
        <v>58</v>
      </c>
      <c r="F29" s="6" t="s">
        <v>9</v>
      </c>
      <c r="G29" s="5">
        <f>G30</f>
        <v>140325.4</v>
      </c>
      <c r="H29" s="5">
        <v>5984</v>
      </c>
      <c r="I29" s="5">
        <f>I30</f>
        <v>138453.6</v>
      </c>
      <c r="J29" s="5">
        <f>J30</f>
        <v>1871.8</v>
      </c>
    </row>
    <row r="30" spans="1:10" ht="31.5" customHeight="1">
      <c r="A30" s="109" t="s">
        <v>90</v>
      </c>
      <c r="B30" s="110"/>
      <c r="C30" s="111"/>
      <c r="D30" s="6" t="s">
        <v>60</v>
      </c>
      <c r="E30" s="6" t="s">
        <v>55</v>
      </c>
      <c r="F30" s="6" t="s">
        <v>9</v>
      </c>
      <c r="G30" s="5">
        <f>G31</f>
        <v>140325.4</v>
      </c>
      <c r="H30" s="5">
        <v>5984</v>
      </c>
      <c r="I30" s="5">
        <f>I31</f>
        <v>138453.6</v>
      </c>
      <c r="J30" s="5">
        <f>J31</f>
        <v>1871.8</v>
      </c>
    </row>
    <row r="31" spans="1:10" ht="17.25" customHeight="1">
      <c r="A31" s="39" t="s">
        <v>91</v>
      </c>
      <c r="B31" s="40"/>
      <c r="C31" s="41"/>
      <c r="D31" s="6" t="s">
        <v>60</v>
      </c>
      <c r="E31" s="6" t="s">
        <v>55</v>
      </c>
      <c r="F31" s="6" t="s">
        <v>92</v>
      </c>
      <c r="G31" s="5">
        <f>I31+J31</f>
        <v>140325.4</v>
      </c>
      <c r="H31" s="5">
        <f>3083+2901</f>
        <v>5984</v>
      </c>
      <c r="I31" s="5">
        <f>4788.4+4528+7439.5+3083+2901+117066.2+69+2269-3690.5</f>
        <v>138453.6</v>
      </c>
      <c r="J31" s="5">
        <f>80+101.8+100+1500+90</f>
        <v>1871.8</v>
      </c>
    </row>
    <row r="32" spans="1:10" ht="25.5" customHeight="1">
      <c r="A32" s="52" t="s">
        <v>95</v>
      </c>
      <c r="B32" s="98"/>
      <c r="C32" s="99"/>
      <c r="D32" s="6" t="s">
        <v>96</v>
      </c>
      <c r="E32" s="6" t="s">
        <v>58</v>
      </c>
      <c r="F32" s="6" t="s">
        <v>9</v>
      </c>
      <c r="G32" s="5">
        <f>G33</f>
        <v>0</v>
      </c>
      <c r="H32" s="5"/>
      <c r="I32" s="5">
        <f>I33</f>
        <v>0</v>
      </c>
      <c r="J32" s="5">
        <f>J33</f>
        <v>0</v>
      </c>
    </row>
    <row r="33" spans="1:10" ht="34.5" customHeight="1">
      <c r="A33" s="39" t="s">
        <v>49</v>
      </c>
      <c r="B33" s="40"/>
      <c r="C33" s="41"/>
      <c r="D33" s="6" t="s">
        <v>96</v>
      </c>
      <c r="E33" s="6" t="s">
        <v>97</v>
      </c>
      <c r="F33" s="6" t="s">
        <v>9</v>
      </c>
      <c r="G33" s="5">
        <f>G34</f>
        <v>0</v>
      </c>
      <c r="H33" s="5"/>
      <c r="I33" s="5">
        <f>I34</f>
        <v>0</v>
      </c>
      <c r="J33" s="5">
        <f>J34</f>
        <v>0</v>
      </c>
    </row>
    <row r="34" spans="1:10" ht="65.25" customHeight="1">
      <c r="A34" s="39" t="s">
        <v>98</v>
      </c>
      <c r="B34" s="40"/>
      <c r="C34" s="41"/>
      <c r="D34" s="6" t="s">
        <v>96</v>
      </c>
      <c r="E34" s="6" t="s">
        <v>97</v>
      </c>
      <c r="F34" s="6" t="s">
        <v>99</v>
      </c>
      <c r="G34" s="5">
        <f>I34+J34</f>
        <v>0</v>
      </c>
      <c r="H34" s="5"/>
      <c r="I34" s="5">
        <v>0</v>
      </c>
      <c r="J34" s="5"/>
    </row>
    <row r="35" spans="1:10" ht="42" customHeight="1">
      <c r="A35" s="52" t="s">
        <v>61</v>
      </c>
      <c r="B35" s="98"/>
      <c r="C35" s="99"/>
      <c r="D35" s="6" t="s">
        <v>62</v>
      </c>
      <c r="E35" s="6" t="s">
        <v>58</v>
      </c>
      <c r="F35" s="6" t="s">
        <v>9</v>
      </c>
      <c r="G35" s="5">
        <f>G36</f>
        <v>36000</v>
      </c>
      <c r="H35" s="5"/>
      <c r="I35" s="5">
        <f>I36</f>
        <v>36000</v>
      </c>
      <c r="J35" s="5"/>
    </row>
    <row r="36" spans="1:10" ht="33.75" customHeight="1">
      <c r="A36" s="42" t="s">
        <v>63</v>
      </c>
      <c r="B36" s="43"/>
      <c r="C36" s="43"/>
      <c r="D36" s="6" t="s">
        <v>62</v>
      </c>
      <c r="E36" s="6" t="s">
        <v>64</v>
      </c>
      <c r="F36" s="6" t="s">
        <v>9</v>
      </c>
      <c r="G36" s="5">
        <f>G37</f>
        <v>36000</v>
      </c>
      <c r="H36" s="5"/>
      <c r="I36" s="5">
        <f>I37</f>
        <v>36000</v>
      </c>
      <c r="J36" s="5"/>
    </row>
    <row r="37" spans="1:10" ht="32.25" customHeight="1">
      <c r="A37" s="42" t="s">
        <v>53</v>
      </c>
      <c r="B37" s="42"/>
      <c r="C37" s="42"/>
      <c r="D37" s="6" t="s">
        <v>62</v>
      </c>
      <c r="E37" s="6" t="s">
        <v>64</v>
      </c>
      <c r="F37" s="6" t="s">
        <v>65</v>
      </c>
      <c r="G37" s="5">
        <f>I37+J37</f>
        <v>36000</v>
      </c>
      <c r="H37" s="5"/>
      <c r="I37" s="5">
        <v>36000</v>
      </c>
      <c r="J37" s="5"/>
    </row>
    <row r="38" spans="1:10" ht="15" customHeight="1">
      <c r="A38" s="66" t="s">
        <v>48</v>
      </c>
      <c r="B38" s="67"/>
      <c r="C38" s="67"/>
      <c r="D38" s="6" t="s">
        <v>66</v>
      </c>
      <c r="E38" s="6" t="s">
        <v>58</v>
      </c>
      <c r="F38" s="6" t="s">
        <v>9</v>
      </c>
      <c r="G38" s="5">
        <f>G39</f>
        <v>30000</v>
      </c>
      <c r="H38" s="5"/>
      <c r="I38" s="5">
        <f>I39</f>
        <v>30000</v>
      </c>
      <c r="J38" s="5"/>
    </row>
    <row r="39" spans="1:10" ht="16.5" customHeight="1">
      <c r="A39" s="42" t="s">
        <v>48</v>
      </c>
      <c r="B39" s="43"/>
      <c r="C39" s="43"/>
      <c r="D39" s="6" t="s">
        <v>66</v>
      </c>
      <c r="E39" s="6" t="s">
        <v>67</v>
      </c>
      <c r="F39" s="6" t="s">
        <v>9</v>
      </c>
      <c r="G39" s="5">
        <f>G40</f>
        <v>30000</v>
      </c>
      <c r="H39" s="5"/>
      <c r="I39" s="5">
        <f>I40</f>
        <v>30000</v>
      </c>
      <c r="J39" s="5"/>
    </row>
    <row r="40" spans="1:10" ht="27" customHeight="1">
      <c r="A40" s="42" t="s">
        <v>68</v>
      </c>
      <c r="B40" s="43"/>
      <c r="C40" s="43"/>
      <c r="D40" s="6" t="s">
        <v>66</v>
      </c>
      <c r="E40" s="6" t="s">
        <v>67</v>
      </c>
      <c r="F40" s="6" t="s">
        <v>69</v>
      </c>
      <c r="G40" s="5">
        <f>I40+J40</f>
        <v>30000</v>
      </c>
      <c r="H40" s="5"/>
      <c r="I40" s="5">
        <v>30000</v>
      </c>
      <c r="J40" s="5"/>
    </row>
    <row r="41" spans="1:10" ht="39.75" customHeight="1">
      <c r="A41" s="100" t="s">
        <v>214</v>
      </c>
      <c r="B41" s="100"/>
      <c r="C41" s="100"/>
      <c r="D41" s="6" t="s">
        <v>216</v>
      </c>
      <c r="E41" s="6" t="s">
        <v>58</v>
      </c>
      <c r="F41" s="6" t="s">
        <v>9</v>
      </c>
      <c r="G41" s="5">
        <f>G44+G42</f>
        <v>0</v>
      </c>
      <c r="H41" s="5"/>
      <c r="I41" s="5">
        <f>I44+I42</f>
        <v>0</v>
      </c>
      <c r="J41" s="5">
        <f>J44+J42</f>
        <v>0</v>
      </c>
    </row>
    <row r="42" spans="1:10" ht="30.75" customHeight="1">
      <c r="A42" s="44" t="s">
        <v>90</v>
      </c>
      <c r="B42" s="101"/>
      <c r="C42" s="102"/>
      <c r="D42" s="6" t="s">
        <v>216</v>
      </c>
      <c r="E42" s="6" t="s">
        <v>55</v>
      </c>
      <c r="F42" s="6" t="s">
        <v>9</v>
      </c>
      <c r="G42" s="5">
        <f>G43</f>
        <v>0</v>
      </c>
      <c r="H42" s="5"/>
      <c r="I42" s="5">
        <f>I43</f>
        <v>0</v>
      </c>
      <c r="J42" s="5">
        <f>J43</f>
        <v>0</v>
      </c>
    </row>
    <row r="43" spans="1:10" ht="30" customHeight="1">
      <c r="A43" s="44" t="s">
        <v>212</v>
      </c>
      <c r="B43" s="40"/>
      <c r="C43" s="41"/>
      <c r="D43" s="6" t="s">
        <v>216</v>
      </c>
      <c r="E43" s="6" t="s">
        <v>55</v>
      </c>
      <c r="F43" s="6" t="s">
        <v>18</v>
      </c>
      <c r="G43" s="5">
        <f>I43+J43</f>
        <v>0</v>
      </c>
      <c r="H43" s="5"/>
      <c r="I43" s="5">
        <v>0</v>
      </c>
      <c r="J43" s="5"/>
    </row>
    <row r="44" spans="1:10" ht="52.5" customHeight="1">
      <c r="A44" s="42" t="s">
        <v>215</v>
      </c>
      <c r="B44" s="43"/>
      <c r="C44" s="43"/>
      <c r="D44" s="6" t="s">
        <v>216</v>
      </c>
      <c r="E44" s="6" t="s">
        <v>217</v>
      </c>
      <c r="F44" s="6" t="s">
        <v>9</v>
      </c>
      <c r="G44" s="5">
        <f>G45</f>
        <v>0</v>
      </c>
      <c r="H44" s="5"/>
      <c r="I44" s="5">
        <f>I45</f>
        <v>0</v>
      </c>
      <c r="J44" s="5">
        <f>J45</f>
        <v>0</v>
      </c>
    </row>
    <row r="45" spans="1:10" ht="27" customHeight="1">
      <c r="A45" s="44" t="s">
        <v>212</v>
      </c>
      <c r="B45" s="40"/>
      <c r="C45" s="41"/>
      <c r="D45" s="6" t="s">
        <v>216</v>
      </c>
      <c r="E45" s="6" t="s">
        <v>217</v>
      </c>
      <c r="F45" s="6" t="s">
        <v>18</v>
      </c>
      <c r="G45" s="5">
        <f>I45+J45</f>
        <v>0</v>
      </c>
      <c r="H45" s="5"/>
      <c r="I45" s="5">
        <v>0</v>
      </c>
      <c r="J45" s="5"/>
    </row>
    <row r="46" spans="1:10" ht="29.25" customHeight="1">
      <c r="A46" s="39" t="s">
        <v>220</v>
      </c>
      <c r="B46" s="47"/>
      <c r="C46" s="48"/>
      <c r="D46" s="6" t="s">
        <v>216</v>
      </c>
      <c r="E46" s="6" t="s">
        <v>217</v>
      </c>
      <c r="F46" s="6" t="s">
        <v>51</v>
      </c>
      <c r="G46" s="5">
        <f>G47</f>
        <v>0</v>
      </c>
      <c r="H46" s="5"/>
      <c r="I46" s="5">
        <f>I47</f>
        <v>0</v>
      </c>
      <c r="J46" s="5"/>
    </row>
    <row r="47" spans="1:10" ht="17.25" customHeight="1">
      <c r="A47" s="39" t="s">
        <v>202</v>
      </c>
      <c r="B47" s="40"/>
      <c r="C47" s="41"/>
      <c r="D47" s="6" t="s">
        <v>216</v>
      </c>
      <c r="E47" s="6" t="s">
        <v>217</v>
      </c>
      <c r="F47" s="6" t="s">
        <v>51</v>
      </c>
      <c r="G47" s="5">
        <f>G48+G49</f>
        <v>0</v>
      </c>
      <c r="H47" s="5"/>
      <c r="I47" s="5">
        <f>I48+I49</f>
        <v>0</v>
      </c>
      <c r="J47" s="5"/>
    </row>
    <row r="48" spans="1:10" ht="24.75" customHeight="1">
      <c r="A48" s="39" t="s">
        <v>221</v>
      </c>
      <c r="B48" s="40"/>
      <c r="C48" s="41"/>
      <c r="D48" s="6" t="s">
        <v>216</v>
      </c>
      <c r="E48" s="6" t="s">
        <v>217</v>
      </c>
      <c r="F48" s="6" t="s">
        <v>51</v>
      </c>
      <c r="G48" s="5">
        <f>I48+J48</f>
        <v>0</v>
      </c>
      <c r="H48" s="5"/>
      <c r="I48" s="5">
        <v>0</v>
      </c>
      <c r="J48" s="5"/>
    </row>
    <row r="49" spans="1:10" ht="31.5" customHeight="1">
      <c r="A49" s="39" t="s">
        <v>222</v>
      </c>
      <c r="B49" s="40"/>
      <c r="C49" s="41"/>
      <c r="D49" s="6" t="s">
        <v>216</v>
      </c>
      <c r="E49" s="6" t="s">
        <v>217</v>
      </c>
      <c r="F49" s="6" t="s">
        <v>51</v>
      </c>
      <c r="G49" s="5">
        <f>I49+J49</f>
        <v>0</v>
      </c>
      <c r="H49" s="5"/>
      <c r="I49" s="5">
        <v>0</v>
      </c>
      <c r="J49" s="5"/>
    </row>
    <row r="50" spans="1:10" ht="24.75" customHeight="1">
      <c r="A50" s="104" t="s">
        <v>236</v>
      </c>
      <c r="B50" s="116"/>
      <c r="C50" s="117"/>
      <c r="D50" s="31" t="s">
        <v>237</v>
      </c>
      <c r="E50" s="31" t="s">
        <v>58</v>
      </c>
      <c r="F50" s="31" t="s">
        <v>9</v>
      </c>
      <c r="G50" s="26">
        <f>G54+G51</f>
        <v>957</v>
      </c>
      <c r="H50" s="26">
        <f>H51</f>
        <v>927</v>
      </c>
      <c r="I50" s="26">
        <f>I54+I51</f>
        <v>957</v>
      </c>
      <c r="J50" s="26">
        <f>J54+J51</f>
        <v>0</v>
      </c>
    </row>
    <row r="51" spans="1:10" ht="24.75" customHeight="1">
      <c r="A51" s="52" t="s">
        <v>299</v>
      </c>
      <c r="B51" s="98"/>
      <c r="C51" s="99"/>
      <c r="D51" s="37" t="s">
        <v>289</v>
      </c>
      <c r="E51" s="37" t="s">
        <v>58</v>
      </c>
      <c r="F51" s="37" t="s">
        <v>9</v>
      </c>
      <c r="G51" s="25">
        <f>G52</f>
        <v>927</v>
      </c>
      <c r="H51" s="25">
        <v>927</v>
      </c>
      <c r="I51" s="25">
        <f>I52</f>
        <v>927</v>
      </c>
      <c r="J51" s="25">
        <f>J52</f>
        <v>0</v>
      </c>
    </row>
    <row r="52" spans="1:10" ht="24.75" customHeight="1">
      <c r="A52" s="62" t="s">
        <v>251</v>
      </c>
      <c r="B52" s="74"/>
      <c r="C52" s="75"/>
      <c r="D52" s="37" t="s">
        <v>289</v>
      </c>
      <c r="E52" s="37" t="s">
        <v>252</v>
      </c>
      <c r="F52" s="37" t="s">
        <v>9</v>
      </c>
      <c r="G52" s="25">
        <f>G53</f>
        <v>927</v>
      </c>
      <c r="H52" s="25">
        <v>927</v>
      </c>
      <c r="I52" s="25">
        <f>I53</f>
        <v>927</v>
      </c>
      <c r="J52" s="25">
        <f>J53</f>
        <v>0</v>
      </c>
    </row>
    <row r="53" spans="1:10" ht="51.75" customHeight="1">
      <c r="A53" s="62" t="s">
        <v>300</v>
      </c>
      <c r="B53" s="40"/>
      <c r="C53" s="41"/>
      <c r="D53" s="37" t="s">
        <v>289</v>
      </c>
      <c r="E53" s="37" t="s">
        <v>252</v>
      </c>
      <c r="F53" s="37" t="s">
        <v>290</v>
      </c>
      <c r="G53" s="25">
        <f>I53+J53</f>
        <v>927</v>
      </c>
      <c r="H53" s="25">
        <f>265+265+397</f>
        <v>927</v>
      </c>
      <c r="I53" s="25">
        <f>265+265+397</f>
        <v>927</v>
      </c>
      <c r="J53" s="26"/>
    </row>
    <row r="54" spans="1:10" ht="39.75" customHeight="1">
      <c r="A54" s="52" t="s">
        <v>47</v>
      </c>
      <c r="B54" s="98"/>
      <c r="C54" s="99"/>
      <c r="D54" s="6" t="s">
        <v>238</v>
      </c>
      <c r="E54" s="6" t="s">
        <v>58</v>
      </c>
      <c r="F54" s="6" t="s">
        <v>9</v>
      </c>
      <c r="G54" s="5">
        <f>G55</f>
        <v>30</v>
      </c>
      <c r="H54" s="5"/>
      <c r="I54" s="5">
        <f>I55</f>
        <v>30</v>
      </c>
      <c r="J54" s="5">
        <f>J55</f>
        <v>0</v>
      </c>
    </row>
    <row r="55" spans="1:10" ht="39" customHeight="1">
      <c r="A55" s="62" t="s">
        <v>239</v>
      </c>
      <c r="B55" s="74"/>
      <c r="C55" s="75"/>
      <c r="D55" s="6" t="s">
        <v>238</v>
      </c>
      <c r="E55" s="6" t="s">
        <v>240</v>
      </c>
      <c r="F55" s="6" t="s">
        <v>9</v>
      </c>
      <c r="G55" s="5">
        <f>G56</f>
        <v>30</v>
      </c>
      <c r="H55" s="5"/>
      <c r="I55" s="5">
        <f>I56</f>
        <v>30</v>
      </c>
      <c r="J55" s="5">
        <f>J56</f>
        <v>0</v>
      </c>
    </row>
    <row r="56" spans="1:10" ht="51.75" customHeight="1">
      <c r="A56" s="39" t="s">
        <v>241</v>
      </c>
      <c r="B56" s="40"/>
      <c r="C56" s="41"/>
      <c r="D56" s="6" t="s">
        <v>238</v>
      </c>
      <c r="E56" s="6" t="s">
        <v>240</v>
      </c>
      <c r="F56" s="6" t="s">
        <v>242</v>
      </c>
      <c r="G56" s="5">
        <f>I56+J56</f>
        <v>30</v>
      </c>
      <c r="H56" s="5"/>
      <c r="I56" s="5">
        <v>30</v>
      </c>
      <c r="J56" s="5"/>
    </row>
    <row r="57" spans="1:10" ht="55.5" customHeight="1">
      <c r="A57" s="63" t="s">
        <v>70</v>
      </c>
      <c r="B57" s="64"/>
      <c r="C57" s="65"/>
      <c r="D57" s="31" t="s">
        <v>71</v>
      </c>
      <c r="E57" s="31" t="s">
        <v>58</v>
      </c>
      <c r="F57" s="31" t="s">
        <v>9</v>
      </c>
      <c r="G57" s="26">
        <f>G58+G73+G78+G68</f>
        <v>32906</v>
      </c>
      <c r="H57" s="26">
        <f>H58+H68+H73+H78</f>
        <v>363</v>
      </c>
      <c r="I57" s="26">
        <f>I58+I73+I78+I68</f>
        <v>32906</v>
      </c>
      <c r="J57" s="26">
        <f>J58+J73+J78+J68</f>
        <v>0</v>
      </c>
    </row>
    <row r="58" spans="1:10" ht="21.75" customHeight="1">
      <c r="A58" s="66" t="s">
        <v>14</v>
      </c>
      <c r="B58" s="66"/>
      <c r="C58" s="66"/>
      <c r="D58" s="6" t="s">
        <v>72</v>
      </c>
      <c r="E58" s="6" t="s">
        <v>58</v>
      </c>
      <c r="F58" s="6" t="s">
        <v>9</v>
      </c>
      <c r="G58" s="5">
        <f>I58+J58</f>
        <v>7262</v>
      </c>
      <c r="H58" s="5">
        <v>363</v>
      </c>
      <c r="I58" s="5">
        <f>I59+I66</f>
        <v>7262</v>
      </c>
      <c r="J58" s="5">
        <v>0</v>
      </c>
    </row>
    <row r="59" spans="1:10" ht="31.5" customHeight="1">
      <c r="A59" s="44" t="s">
        <v>73</v>
      </c>
      <c r="B59" s="45"/>
      <c r="C59" s="46"/>
      <c r="D59" s="13" t="s">
        <v>72</v>
      </c>
      <c r="E59" s="13" t="s">
        <v>74</v>
      </c>
      <c r="F59" s="13" t="s">
        <v>9</v>
      </c>
      <c r="G59" s="14">
        <f>G60+G61+G62+G63+G64+G65</f>
        <v>6899</v>
      </c>
      <c r="H59" s="14"/>
      <c r="I59" s="14">
        <f>I60+I61+I62+I63+I64+I65</f>
        <v>6899</v>
      </c>
      <c r="J59" s="14">
        <f>J60+J61+J62+J63+J64+J65</f>
        <v>0</v>
      </c>
    </row>
    <row r="60" spans="1:10" ht="26.25" customHeight="1">
      <c r="A60" s="103" t="s">
        <v>102</v>
      </c>
      <c r="B60" s="43"/>
      <c r="C60" s="43"/>
      <c r="D60" s="6" t="s">
        <v>72</v>
      </c>
      <c r="E60" s="6" t="s">
        <v>74</v>
      </c>
      <c r="F60" s="6" t="s">
        <v>103</v>
      </c>
      <c r="G60" s="12">
        <f aca="true" t="shared" si="0" ref="G60:G65">I60+J60</f>
        <v>50</v>
      </c>
      <c r="H60" s="12"/>
      <c r="I60" s="5">
        <v>50</v>
      </c>
      <c r="J60" s="5"/>
    </row>
    <row r="61" spans="1:10" ht="29.25" customHeight="1">
      <c r="A61" s="103" t="s">
        <v>104</v>
      </c>
      <c r="B61" s="43"/>
      <c r="C61" s="43"/>
      <c r="D61" s="6" t="s">
        <v>72</v>
      </c>
      <c r="E61" s="6" t="s">
        <v>74</v>
      </c>
      <c r="F61" s="6" t="s">
        <v>105</v>
      </c>
      <c r="G61" s="12">
        <f t="shared" si="0"/>
        <v>0</v>
      </c>
      <c r="H61" s="12"/>
      <c r="I61" s="5">
        <v>0</v>
      </c>
      <c r="J61" s="5"/>
    </row>
    <row r="62" spans="1:10" ht="57.75" customHeight="1">
      <c r="A62" s="118" t="s">
        <v>106</v>
      </c>
      <c r="B62" s="40"/>
      <c r="C62" s="41"/>
      <c r="D62" s="9" t="s">
        <v>72</v>
      </c>
      <c r="E62" s="9" t="s">
        <v>74</v>
      </c>
      <c r="F62" s="9" t="s">
        <v>107</v>
      </c>
      <c r="G62" s="19">
        <f t="shared" si="0"/>
        <v>5563</v>
      </c>
      <c r="H62" s="19"/>
      <c r="I62" s="8">
        <f>3563+2000</f>
        <v>5563</v>
      </c>
      <c r="J62" s="8"/>
    </row>
    <row r="63" spans="1:10" ht="18" customHeight="1">
      <c r="A63" s="118" t="s">
        <v>108</v>
      </c>
      <c r="B63" s="40"/>
      <c r="C63" s="41"/>
      <c r="D63" s="9" t="s">
        <v>72</v>
      </c>
      <c r="E63" s="9" t="s">
        <v>74</v>
      </c>
      <c r="F63" s="9" t="s">
        <v>109</v>
      </c>
      <c r="G63" s="19">
        <f t="shared" si="0"/>
        <v>808</v>
      </c>
      <c r="H63" s="19"/>
      <c r="I63" s="8">
        <v>808</v>
      </c>
      <c r="J63" s="8"/>
    </row>
    <row r="64" spans="1:10" ht="83.25" customHeight="1">
      <c r="A64" s="39" t="s">
        <v>75</v>
      </c>
      <c r="B64" s="47"/>
      <c r="C64" s="48"/>
      <c r="D64" s="6" t="s">
        <v>72</v>
      </c>
      <c r="E64" s="6" t="s">
        <v>74</v>
      </c>
      <c r="F64" s="7">
        <v>253</v>
      </c>
      <c r="G64" s="4">
        <f t="shared" si="0"/>
        <v>430</v>
      </c>
      <c r="H64" s="4"/>
      <c r="I64" s="4">
        <v>430</v>
      </c>
      <c r="J64" s="1"/>
    </row>
    <row r="65" spans="1:10" ht="55.5" customHeight="1">
      <c r="A65" s="39" t="s">
        <v>248</v>
      </c>
      <c r="B65" s="40"/>
      <c r="C65" s="41"/>
      <c r="D65" s="13" t="s">
        <v>72</v>
      </c>
      <c r="E65" s="13" t="s">
        <v>74</v>
      </c>
      <c r="F65" s="17">
        <v>472</v>
      </c>
      <c r="G65" s="16">
        <f t="shared" si="0"/>
        <v>48</v>
      </c>
      <c r="H65" s="16"/>
      <c r="I65" s="21">
        <v>48</v>
      </c>
      <c r="J65" s="21"/>
    </row>
    <row r="66" spans="1:10" ht="20.25" customHeight="1">
      <c r="A66" s="39" t="s">
        <v>251</v>
      </c>
      <c r="B66" s="40"/>
      <c r="C66" s="41"/>
      <c r="D66" s="13" t="s">
        <v>72</v>
      </c>
      <c r="E66" s="13" t="s">
        <v>252</v>
      </c>
      <c r="F66" s="15" t="s">
        <v>9</v>
      </c>
      <c r="G66" s="16">
        <f>G67</f>
        <v>363</v>
      </c>
      <c r="H66" s="16">
        <v>363</v>
      </c>
      <c r="I66" s="21">
        <f>I67</f>
        <v>363</v>
      </c>
      <c r="J66" s="21">
        <f>J67</f>
        <v>0</v>
      </c>
    </row>
    <row r="67" spans="1:10" ht="104.25" customHeight="1">
      <c r="A67" s="39" t="s">
        <v>291</v>
      </c>
      <c r="B67" s="40"/>
      <c r="C67" s="41"/>
      <c r="D67" s="13" t="s">
        <v>72</v>
      </c>
      <c r="E67" s="13" t="s">
        <v>252</v>
      </c>
      <c r="F67" s="15" t="s">
        <v>292</v>
      </c>
      <c r="G67" s="16">
        <f>I67+J67</f>
        <v>363</v>
      </c>
      <c r="H67" s="16">
        <v>363</v>
      </c>
      <c r="I67" s="21">
        <v>363</v>
      </c>
      <c r="J67" s="21"/>
    </row>
    <row r="68" spans="1:10" ht="64.5" customHeight="1">
      <c r="A68" s="100" t="s">
        <v>76</v>
      </c>
      <c r="B68" s="68"/>
      <c r="C68" s="68"/>
      <c r="D68" s="6" t="s">
        <v>77</v>
      </c>
      <c r="E68" s="6" t="s">
        <v>58</v>
      </c>
      <c r="F68" s="3" t="s">
        <v>9</v>
      </c>
      <c r="G68" s="4">
        <f>I68+J68</f>
        <v>5807</v>
      </c>
      <c r="H68" s="4"/>
      <c r="I68" s="4">
        <f>I69+I71</f>
        <v>5807</v>
      </c>
      <c r="J68" s="1"/>
    </row>
    <row r="69" spans="1:10" ht="67.5" customHeight="1">
      <c r="A69" s="113" t="s">
        <v>225</v>
      </c>
      <c r="B69" s="114"/>
      <c r="C69" s="115"/>
      <c r="D69" s="9" t="s">
        <v>77</v>
      </c>
      <c r="E69" s="9" t="s">
        <v>224</v>
      </c>
      <c r="F69" s="9" t="s">
        <v>9</v>
      </c>
      <c r="G69" s="8">
        <f>G70</f>
        <v>3597</v>
      </c>
      <c r="H69" s="8"/>
      <c r="I69" s="8">
        <f>I70</f>
        <v>3597</v>
      </c>
      <c r="J69" s="8"/>
    </row>
    <row r="70" spans="1:10" ht="77.25" customHeight="1">
      <c r="A70" s="118" t="s">
        <v>223</v>
      </c>
      <c r="B70" s="74"/>
      <c r="C70" s="75"/>
      <c r="D70" s="9" t="s">
        <v>77</v>
      </c>
      <c r="E70" s="9" t="s">
        <v>224</v>
      </c>
      <c r="F70" s="9" t="s">
        <v>35</v>
      </c>
      <c r="G70" s="8">
        <f>I70+J70</f>
        <v>3597</v>
      </c>
      <c r="H70" s="8"/>
      <c r="I70" s="8">
        <f>1457+2140</f>
        <v>3597</v>
      </c>
      <c r="J70" s="8"/>
    </row>
    <row r="71" spans="1:10" ht="25.5" customHeight="1">
      <c r="A71" s="39" t="s">
        <v>78</v>
      </c>
      <c r="B71" s="47"/>
      <c r="C71" s="48"/>
      <c r="D71" s="6" t="s">
        <v>77</v>
      </c>
      <c r="E71" s="6" t="s">
        <v>79</v>
      </c>
      <c r="F71" s="6" t="s">
        <v>9</v>
      </c>
      <c r="G71" s="5">
        <f>G72</f>
        <v>2210</v>
      </c>
      <c r="H71" s="5"/>
      <c r="I71" s="5">
        <f>I72</f>
        <v>2210</v>
      </c>
      <c r="J71" s="5">
        <f>J72</f>
        <v>0</v>
      </c>
    </row>
    <row r="72" spans="1:10" ht="63.75" customHeight="1">
      <c r="A72" s="109" t="s">
        <v>80</v>
      </c>
      <c r="B72" s="110"/>
      <c r="C72" s="111"/>
      <c r="D72" s="6" t="s">
        <v>77</v>
      </c>
      <c r="E72" s="6" t="s">
        <v>79</v>
      </c>
      <c r="F72" s="6" t="s">
        <v>81</v>
      </c>
      <c r="G72" s="5">
        <f>I72+J72</f>
        <v>2210</v>
      </c>
      <c r="H72" s="5"/>
      <c r="I72" s="5">
        <v>2210</v>
      </c>
      <c r="J72" s="5"/>
    </row>
    <row r="73" spans="1:10" ht="42" customHeight="1">
      <c r="A73" s="52" t="s">
        <v>233</v>
      </c>
      <c r="B73" s="40"/>
      <c r="C73" s="41"/>
      <c r="D73" s="6" t="s">
        <v>234</v>
      </c>
      <c r="E73" s="6" t="s">
        <v>58</v>
      </c>
      <c r="F73" s="6" t="s">
        <v>9</v>
      </c>
      <c r="G73" s="5">
        <f>G74+G76</f>
        <v>69</v>
      </c>
      <c r="H73" s="5"/>
      <c r="I73" s="5">
        <f>I74+I76</f>
        <v>69</v>
      </c>
      <c r="J73" s="5">
        <f>J74+J76</f>
        <v>0</v>
      </c>
    </row>
    <row r="74" spans="1:10" ht="28.5" customHeight="1">
      <c r="A74" s="62" t="s">
        <v>73</v>
      </c>
      <c r="B74" s="40"/>
      <c r="C74" s="41"/>
      <c r="D74" s="6" t="s">
        <v>234</v>
      </c>
      <c r="E74" s="6" t="s">
        <v>74</v>
      </c>
      <c r="F74" s="6" t="s">
        <v>9</v>
      </c>
      <c r="G74" s="5">
        <f>G75</f>
        <v>0</v>
      </c>
      <c r="H74" s="5"/>
      <c r="I74" s="5">
        <f>I75</f>
        <v>0</v>
      </c>
      <c r="J74" s="5">
        <f>J75</f>
        <v>0</v>
      </c>
    </row>
    <row r="75" spans="1:10" ht="78.75" customHeight="1">
      <c r="A75" s="62" t="s">
        <v>75</v>
      </c>
      <c r="B75" s="40"/>
      <c r="C75" s="41"/>
      <c r="D75" s="6" t="s">
        <v>234</v>
      </c>
      <c r="E75" s="6" t="s">
        <v>74</v>
      </c>
      <c r="F75" s="6" t="s">
        <v>235</v>
      </c>
      <c r="G75" s="5">
        <f>I75+J75</f>
        <v>0</v>
      </c>
      <c r="H75" s="5"/>
      <c r="I75" s="5"/>
      <c r="J75" s="5"/>
    </row>
    <row r="76" spans="1:10" ht="38.25" customHeight="1">
      <c r="A76" s="62" t="s">
        <v>211</v>
      </c>
      <c r="B76" s="40"/>
      <c r="C76" s="41"/>
      <c r="D76" s="6" t="s">
        <v>234</v>
      </c>
      <c r="E76" s="6" t="s">
        <v>213</v>
      </c>
      <c r="F76" s="6" t="s">
        <v>9</v>
      </c>
      <c r="G76" s="5">
        <f>G77</f>
        <v>69</v>
      </c>
      <c r="H76" s="5"/>
      <c r="I76" s="5">
        <f>I77</f>
        <v>69</v>
      </c>
      <c r="J76" s="5">
        <f>J77</f>
        <v>0</v>
      </c>
    </row>
    <row r="77" spans="1:10" ht="40.5" customHeight="1">
      <c r="A77" s="62" t="s">
        <v>100</v>
      </c>
      <c r="B77" s="40"/>
      <c r="C77" s="41"/>
      <c r="D77" s="6" t="s">
        <v>234</v>
      </c>
      <c r="E77" s="6" t="s">
        <v>213</v>
      </c>
      <c r="F77" s="6" t="s">
        <v>101</v>
      </c>
      <c r="G77" s="5">
        <v>69</v>
      </c>
      <c r="H77" s="5"/>
      <c r="I77" s="5">
        <v>69</v>
      </c>
      <c r="J77" s="5"/>
    </row>
    <row r="78" spans="1:10" ht="51.75" customHeight="1">
      <c r="A78" s="52" t="s">
        <v>187</v>
      </c>
      <c r="B78" s="98"/>
      <c r="C78" s="99"/>
      <c r="D78" s="6" t="s">
        <v>188</v>
      </c>
      <c r="E78" s="6" t="s">
        <v>58</v>
      </c>
      <c r="F78" s="6" t="s">
        <v>9</v>
      </c>
      <c r="G78" s="5">
        <f>G79</f>
        <v>19768</v>
      </c>
      <c r="H78" s="5"/>
      <c r="I78" s="5">
        <f>I79</f>
        <v>19768</v>
      </c>
      <c r="J78" s="5">
        <f>J81</f>
        <v>0</v>
      </c>
    </row>
    <row r="79" spans="1:10" ht="78" customHeight="1">
      <c r="A79" s="62" t="s">
        <v>211</v>
      </c>
      <c r="B79" s="74"/>
      <c r="C79" s="75"/>
      <c r="D79" s="6" t="s">
        <v>188</v>
      </c>
      <c r="E79" s="6" t="s">
        <v>213</v>
      </c>
      <c r="F79" s="6" t="s">
        <v>9</v>
      </c>
      <c r="G79" s="5">
        <f>I79</f>
        <v>19768</v>
      </c>
      <c r="H79" s="5"/>
      <c r="I79" s="5">
        <f>I81+I82</f>
        <v>19768</v>
      </c>
      <c r="J79" s="5"/>
    </row>
    <row r="80" spans="1:10" ht="16.5" customHeight="1">
      <c r="A80" s="52" t="s">
        <v>210</v>
      </c>
      <c r="B80" s="40"/>
      <c r="C80" s="41"/>
      <c r="D80" s="6"/>
      <c r="E80" s="6"/>
      <c r="F80" s="6"/>
      <c r="G80" s="5"/>
      <c r="H80" s="5"/>
      <c r="I80" s="5"/>
      <c r="J80" s="5"/>
    </row>
    <row r="81" spans="1:10" ht="42" customHeight="1">
      <c r="A81" s="39" t="s">
        <v>191</v>
      </c>
      <c r="B81" s="40"/>
      <c r="C81" s="41"/>
      <c r="D81" s="6" t="s">
        <v>188</v>
      </c>
      <c r="E81" s="6" t="s">
        <v>213</v>
      </c>
      <c r="F81" s="6" t="s">
        <v>9</v>
      </c>
      <c r="G81" s="5">
        <f>I81+J81</f>
        <v>0</v>
      </c>
      <c r="H81" s="5"/>
      <c r="I81" s="5">
        <v>0</v>
      </c>
      <c r="J81" s="5">
        <f>J82</f>
        <v>0</v>
      </c>
    </row>
    <row r="82" spans="1:10" ht="24.75" customHeight="1">
      <c r="A82" s="39" t="s">
        <v>212</v>
      </c>
      <c r="B82" s="40"/>
      <c r="C82" s="41"/>
      <c r="D82" s="6" t="s">
        <v>188</v>
      </c>
      <c r="E82" s="6" t="s">
        <v>213</v>
      </c>
      <c r="F82" s="6" t="s">
        <v>18</v>
      </c>
      <c r="G82" s="5">
        <f>I82+J82</f>
        <v>19768</v>
      </c>
      <c r="H82" s="5"/>
      <c r="I82" s="5">
        <v>19768</v>
      </c>
      <c r="J82" s="5"/>
    </row>
    <row r="83" spans="1:10" ht="21.75" customHeight="1">
      <c r="A83" s="119" t="s">
        <v>82</v>
      </c>
      <c r="B83" s="72"/>
      <c r="C83" s="73"/>
      <c r="D83" s="31" t="s">
        <v>83</v>
      </c>
      <c r="E83" s="31" t="s">
        <v>58</v>
      </c>
      <c r="F83" s="31" t="s">
        <v>9</v>
      </c>
      <c r="G83" s="11">
        <f>G89+G94+G84</f>
        <v>223003</v>
      </c>
      <c r="H83" s="11">
        <f>H84+H89+H94</f>
        <v>0</v>
      </c>
      <c r="I83" s="11">
        <f>I89+I94+I84</f>
        <v>223003</v>
      </c>
      <c r="J83" s="11">
        <f>J89+J94+J84</f>
        <v>0</v>
      </c>
    </row>
    <row r="84" spans="1:10" ht="33.75" customHeight="1">
      <c r="A84" s="49" t="s">
        <v>280</v>
      </c>
      <c r="B84" s="50"/>
      <c r="C84" s="51"/>
      <c r="D84" s="34" t="s">
        <v>281</v>
      </c>
      <c r="E84" s="34" t="s">
        <v>58</v>
      </c>
      <c r="F84" s="34" t="s">
        <v>9</v>
      </c>
      <c r="G84" s="27">
        <f>G85+G87</f>
        <v>21750</v>
      </c>
      <c r="H84" s="27"/>
      <c r="I84" s="27">
        <f>I85+I87</f>
        <v>21750</v>
      </c>
      <c r="J84" s="27">
        <f>J85+J87</f>
        <v>0</v>
      </c>
    </row>
    <row r="85" spans="1:10" ht="35.25" customHeight="1">
      <c r="A85" s="44" t="s">
        <v>85</v>
      </c>
      <c r="B85" s="40"/>
      <c r="C85" s="41"/>
      <c r="D85" s="34" t="s">
        <v>281</v>
      </c>
      <c r="E85" s="34" t="s">
        <v>86</v>
      </c>
      <c r="F85" s="34" t="s">
        <v>9</v>
      </c>
      <c r="G85" s="27">
        <f>G86</f>
        <v>0</v>
      </c>
      <c r="H85" s="27"/>
      <c r="I85" s="27">
        <f>I86</f>
        <v>0</v>
      </c>
      <c r="J85" s="27">
        <f>J86</f>
        <v>0</v>
      </c>
    </row>
    <row r="86" spans="1:10" ht="41.25" customHeight="1">
      <c r="A86" s="44" t="s">
        <v>117</v>
      </c>
      <c r="B86" s="40"/>
      <c r="C86" s="41"/>
      <c r="D86" s="34" t="s">
        <v>281</v>
      </c>
      <c r="E86" s="34" t="s">
        <v>86</v>
      </c>
      <c r="F86" s="34" t="s">
        <v>87</v>
      </c>
      <c r="G86" s="27">
        <f>I86+J86</f>
        <v>0</v>
      </c>
      <c r="H86" s="27"/>
      <c r="I86" s="18"/>
      <c r="J86" s="27">
        <v>0</v>
      </c>
    </row>
    <row r="87" spans="1:10" ht="27.75" customHeight="1">
      <c r="A87" s="49" t="s">
        <v>282</v>
      </c>
      <c r="B87" s="50"/>
      <c r="C87" s="51"/>
      <c r="D87" s="34" t="s">
        <v>281</v>
      </c>
      <c r="E87" s="34" t="s">
        <v>283</v>
      </c>
      <c r="F87" s="34" t="s">
        <v>9</v>
      </c>
      <c r="G87" s="27">
        <f>G88</f>
        <v>21750</v>
      </c>
      <c r="H87" s="27"/>
      <c r="I87" s="27">
        <f>I88</f>
        <v>21750</v>
      </c>
      <c r="J87" s="27">
        <f>J88</f>
        <v>0</v>
      </c>
    </row>
    <row r="88" spans="1:10" ht="21.75" customHeight="1">
      <c r="A88" s="44" t="s">
        <v>284</v>
      </c>
      <c r="B88" s="45"/>
      <c r="C88" s="46"/>
      <c r="D88" s="34" t="s">
        <v>281</v>
      </c>
      <c r="E88" s="34" t="s">
        <v>283</v>
      </c>
      <c r="F88" s="34" t="s">
        <v>285</v>
      </c>
      <c r="G88" s="27">
        <f>I88+J88</f>
        <v>21750</v>
      </c>
      <c r="H88" s="27"/>
      <c r="I88" s="27">
        <v>21750</v>
      </c>
      <c r="J88" s="18"/>
    </row>
    <row r="89" spans="1:10" ht="12.75">
      <c r="A89" s="44" t="s">
        <v>243</v>
      </c>
      <c r="B89" s="45"/>
      <c r="C89" s="46"/>
      <c r="D89" s="13" t="s">
        <v>244</v>
      </c>
      <c r="E89" s="13" t="s">
        <v>58</v>
      </c>
      <c r="F89" s="13" t="s">
        <v>9</v>
      </c>
      <c r="G89" s="27">
        <f>G90+G92</f>
        <v>181636</v>
      </c>
      <c r="H89" s="27"/>
      <c r="I89" s="27">
        <f>I90+I92</f>
        <v>181636</v>
      </c>
      <c r="J89" s="27">
        <f>J90+J92</f>
        <v>0</v>
      </c>
    </row>
    <row r="90" spans="1:10" ht="18.75" customHeight="1">
      <c r="A90" s="52" t="s">
        <v>46</v>
      </c>
      <c r="B90" s="98"/>
      <c r="C90" s="99"/>
      <c r="D90" s="13" t="s">
        <v>244</v>
      </c>
      <c r="E90" s="13" t="s">
        <v>245</v>
      </c>
      <c r="F90" s="13" t="s">
        <v>9</v>
      </c>
      <c r="G90" s="27">
        <f>G91</f>
        <v>12893</v>
      </c>
      <c r="H90" s="27"/>
      <c r="I90" s="27">
        <f>I91</f>
        <v>12893</v>
      </c>
      <c r="J90" s="27">
        <f>J91</f>
        <v>0</v>
      </c>
    </row>
    <row r="91" spans="1:10" ht="29.25" customHeight="1">
      <c r="A91" s="62" t="s">
        <v>246</v>
      </c>
      <c r="B91" s="74"/>
      <c r="C91" s="75"/>
      <c r="D91" s="13" t="s">
        <v>244</v>
      </c>
      <c r="E91" s="13" t="s">
        <v>245</v>
      </c>
      <c r="F91" s="13" t="s">
        <v>247</v>
      </c>
      <c r="G91" s="27">
        <f>I91+J91</f>
        <v>12893</v>
      </c>
      <c r="H91" s="27"/>
      <c r="I91" s="27">
        <v>12893</v>
      </c>
      <c r="J91" s="27"/>
    </row>
    <row r="92" spans="1:10" ht="19.5" customHeight="1">
      <c r="A92" s="49" t="s">
        <v>267</v>
      </c>
      <c r="B92" s="120"/>
      <c r="C92" s="121"/>
      <c r="D92" s="13" t="s">
        <v>244</v>
      </c>
      <c r="E92" s="13" t="s">
        <v>268</v>
      </c>
      <c r="F92" s="13" t="s">
        <v>9</v>
      </c>
      <c r="G92" s="27">
        <f>G93</f>
        <v>168743</v>
      </c>
      <c r="H92" s="27"/>
      <c r="I92" s="27">
        <f>I93</f>
        <v>168743</v>
      </c>
      <c r="J92" s="27">
        <f>J93</f>
        <v>0</v>
      </c>
    </row>
    <row r="93" spans="1:10" ht="30.75" customHeight="1">
      <c r="A93" s="62" t="s">
        <v>269</v>
      </c>
      <c r="B93" s="40"/>
      <c r="C93" s="41"/>
      <c r="D93" s="13" t="s">
        <v>244</v>
      </c>
      <c r="E93" s="13" t="s">
        <v>268</v>
      </c>
      <c r="F93" s="13" t="s">
        <v>270</v>
      </c>
      <c r="G93" s="27">
        <f>I93+J93</f>
        <v>168743</v>
      </c>
      <c r="H93" s="27"/>
      <c r="I93" s="27">
        <f>772+167971+0</f>
        <v>168743</v>
      </c>
      <c r="J93" s="27"/>
    </row>
    <row r="94" spans="1:10" ht="27.75" customHeight="1">
      <c r="A94" s="49" t="s">
        <v>192</v>
      </c>
      <c r="B94" s="50"/>
      <c r="C94" s="51"/>
      <c r="D94" s="13" t="s">
        <v>193</v>
      </c>
      <c r="E94" s="13" t="s">
        <v>58</v>
      </c>
      <c r="F94" s="13" t="s">
        <v>9</v>
      </c>
      <c r="G94" s="27">
        <f>G95+G97+G99</f>
        <v>19617</v>
      </c>
      <c r="H94" s="27"/>
      <c r="I94" s="27">
        <f>I95+I97+I99</f>
        <v>19617</v>
      </c>
      <c r="J94" s="27">
        <f>J95+J97</f>
        <v>0</v>
      </c>
    </row>
    <row r="95" spans="1:10" ht="28.5" customHeight="1">
      <c r="A95" s="62" t="s">
        <v>85</v>
      </c>
      <c r="B95" s="40"/>
      <c r="C95" s="41"/>
      <c r="D95" s="13" t="s">
        <v>193</v>
      </c>
      <c r="E95" s="13" t="s">
        <v>86</v>
      </c>
      <c r="F95" s="13" t="s">
        <v>9</v>
      </c>
      <c r="G95" s="14">
        <f>G96</f>
        <v>0</v>
      </c>
      <c r="H95" s="14"/>
      <c r="I95" s="14">
        <f>I96</f>
        <v>0</v>
      </c>
      <c r="J95" s="14">
        <f>J96</f>
        <v>0</v>
      </c>
    </row>
    <row r="96" spans="1:10" ht="41.25" customHeight="1">
      <c r="A96" s="62" t="s">
        <v>117</v>
      </c>
      <c r="B96" s="40"/>
      <c r="C96" s="41"/>
      <c r="D96" s="13" t="s">
        <v>193</v>
      </c>
      <c r="E96" s="13" t="s">
        <v>86</v>
      </c>
      <c r="F96" s="13" t="s">
        <v>87</v>
      </c>
      <c r="G96" s="14">
        <f>I96+J96</f>
        <v>0</v>
      </c>
      <c r="H96" s="14"/>
      <c r="I96" s="14"/>
      <c r="J96" s="14">
        <v>0</v>
      </c>
    </row>
    <row r="97" spans="1:10" ht="41.25" customHeight="1">
      <c r="A97" s="62" t="s">
        <v>194</v>
      </c>
      <c r="B97" s="40"/>
      <c r="C97" s="41"/>
      <c r="D97" s="13" t="s">
        <v>193</v>
      </c>
      <c r="E97" s="13" t="s">
        <v>196</v>
      </c>
      <c r="F97" s="13" t="s">
        <v>9</v>
      </c>
      <c r="G97" s="14">
        <f>G98</f>
        <v>14422</v>
      </c>
      <c r="H97" s="14"/>
      <c r="I97" s="14">
        <f>I98</f>
        <v>14422</v>
      </c>
      <c r="J97" s="14">
        <f>J98</f>
        <v>0</v>
      </c>
    </row>
    <row r="98" spans="1:10" ht="29.25" customHeight="1">
      <c r="A98" s="62" t="s">
        <v>195</v>
      </c>
      <c r="B98" s="40"/>
      <c r="C98" s="41"/>
      <c r="D98" s="13" t="s">
        <v>193</v>
      </c>
      <c r="E98" s="13" t="s">
        <v>196</v>
      </c>
      <c r="F98" s="13" t="s">
        <v>197</v>
      </c>
      <c r="G98" s="14">
        <f>I98+J98</f>
        <v>14422</v>
      </c>
      <c r="H98" s="14"/>
      <c r="I98" s="14">
        <v>14422</v>
      </c>
      <c r="J98" s="14"/>
    </row>
    <row r="99" spans="1:10" ht="37.5" customHeight="1">
      <c r="A99" s="62" t="s">
        <v>218</v>
      </c>
      <c r="B99" s="40"/>
      <c r="C99" s="41"/>
      <c r="D99" s="13" t="s">
        <v>193</v>
      </c>
      <c r="E99" s="13" t="s">
        <v>219</v>
      </c>
      <c r="F99" s="13" t="s">
        <v>9</v>
      </c>
      <c r="G99" s="14">
        <f>G100+G101</f>
        <v>5195</v>
      </c>
      <c r="H99" s="14"/>
      <c r="I99" s="14">
        <f>I100+I101</f>
        <v>5195</v>
      </c>
      <c r="J99" s="14"/>
    </row>
    <row r="100" spans="1:10" ht="29.25" customHeight="1">
      <c r="A100" s="62" t="s">
        <v>212</v>
      </c>
      <c r="B100" s="40"/>
      <c r="C100" s="41"/>
      <c r="D100" s="13" t="s">
        <v>193</v>
      </c>
      <c r="E100" s="13" t="s">
        <v>219</v>
      </c>
      <c r="F100" s="13" t="s">
        <v>18</v>
      </c>
      <c r="G100" s="14">
        <f>I100+J100</f>
        <v>1979</v>
      </c>
      <c r="H100" s="14"/>
      <c r="I100" s="14">
        <f>979+1000</f>
        <v>1979</v>
      </c>
      <c r="J100" s="14"/>
    </row>
    <row r="101" spans="1:10" ht="39.75" customHeight="1">
      <c r="A101" s="62" t="s">
        <v>286</v>
      </c>
      <c r="B101" s="40"/>
      <c r="C101" s="41"/>
      <c r="D101" s="13" t="s">
        <v>193</v>
      </c>
      <c r="E101" s="13" t="s">
        <v>219</v>
      </c>
      <c r="F101" s="13" t="s">
        <v>287</v>
      </c>
      <c r="G101" s="14">
        <f>I101+J101</f>
        <v>3216</v>
      </c>
      <c r="H101" s="14"/>
      <c r="I101" s="14">
        <v>3216</v>
      </c>
      <c r="J101" s="14"/>
    </row>
    <row r="102" spans="1:10" ht="27" customHeight="1">
      <c r="A102" s="104" t="s">
        <v>23</v>
      </c>
      <c r="B102" s="116"/>
      <c r="C102" s="117"/>
      <c r="D102" s="30" t="s">
        <v>13</v>
      </c>
      <c r="E102" s="30" t="s">
        <v>58</v>
      </c>
      <c r="F102" s="30" t="s">
        <v>9</v>
      </c>
      <c r="G102" s="18">
        <f>G103+G116+G132</f>
        <v>117768</v>
      </c>
      <c r="H102" s="18">
        <f>H103+H116+H132</f>
        <v>10916</v>
      </c>
      <c r="I102" s="18">
        <f>I103+I116+I132</f>
        <v>53346</v>
      </c>
      <c r="J102" s="18">
        <f>J103+J116+J132</f>
        <v>64422</v>
      </c>
    </row>
    <row r="103" spans="1:10" ht="18" customHeight="1">
      <c r="A103" s="52" t="s">
        <v>24</v>
      </c>
      <c r="B103" s="98"/>
      <c r="C103" s="99"/>
      <c r="D103" s="13" t="s">
        <v>15</v>
      </c>
      <c r="E103" s="13" t="s">
        <v>58</v>
      </c>
      <c r="F103" s="13" t="s">
        <v>9</v>
      </c>
      <c r="G103" s="14">
        <f>G112+G107+G104+G109+G114</f>
        <v>38822</v>
      </c>
      <c r="H103" s="14">
        <v>10916</v>
      </c>
      <c r="I103" s="14">
        <f>I112+I107+I104+I109+I114</f>
        <v>4409</v>
      </c>
      <c r="J103" s="14">
        <f>J112+J107+J104+J109+J114</f>
        <v>34413</v>
      </c>
    </row>
    <row r="104" spans="1:10" ht="26.25" customHeight="1">
      <c r="A104" s="62" t="s">
        <v>303</v>
      </c>
      <c r="B104" s="74"/>
      <c r="C104" s="75"/>
      <c r="D104" s="13" t="s">
        <v>15</v>
      </c>
      <c r="E104" s="13" t="s">
        <v>304</v>
      </c>
      <c r="F104" s="13" t="s">
        <v>9</v>
      </c>
      <c r="G104" s="14">
        <f>G105</f>
        <v>11391</v>
      </c>
      <c r="H104" s="14"/>
      <c r="I104" s="14">
        <f>I105</f>
        <v>0</v>
      </c>
      <c r="J104" s="14">
        <f>J105</f>
        <v>11391</v>
      </c>
    </row>
    <row r="105" spans="1:10" ht="41.25" customHeight="1">
      <c r="A105" s="62" t="s">
        <v>305</v>
      </c>
      <c r="B105" s="40"/>
      <c r="C105" s="41"/>
      <c r="D105" s="13" t="s">
        <v>15</v>
      </c>
      <c r="E105" s="13" t="s">
        <v>306</v>
      </c>
      <c r="F105" s="13" t="s">
        <v>9</v>
      </c>
      <c r="G105" s="14">
        <f>G106</f>
        <v>11391</v>
      </c>
      <c r="H105" s="14"/>
      <c r="I105" s="14">
        <f>I106</f>
        <v>0</v>
      </c>
      <c r="J105" s="14">
        <f>J106</f>
        <v>11391</v>
      </c>
    </row>
    <row r="106" spans="1:10" ht="74.25" customHeight="1">
      <c r="A106" s="62" t="s">
        <v>307</v>
      </c>
      <c r="B106" s="40"/>
      <c r="C106" s="41"/>
      <c r="D106" s="13" t="s">
        <v>15</v>
      </c>
      <c r="E106" s="13" t="s">
        <v>306</v>
      </c>
      <c r="F106" s="13" t="s">
        <v>308</v>
      </c>
      <c r="G106" s="14">
        <f>I106+J106</f>
        <v>11391</v>
      </c>
      <c r="H106" s="14"/>
      <c r="I106" s="14"/>
      <c r="J106" s="14">
        <f>4500+6000+891</f>
        <v>11391</v>
      </c>
    </row>
    <row r="107" spans="1:10" ht="28.5" customHeight="1">
      <c r="A107" s="44" t="s">
        <v>85</v>
      </c>
      <c r="B107" s="45"/>
      <c r="C107" s="46"/>
      <c r="D107" s="13" t="s">
        <v>15</v>
      </c>
      <c r="E107" s="13" t="s">
        <v>86</v>
      </c>
      <c r="F107" s="13" t="s">
        <v>9</v>
      </c>
      <c r="G107" s="14">
        <f>G108</f>
        <v>0</v>
      </c>
      <c r="H107" s="14"/>
      <c r="I107" s="14">
        <f>I108</f>
        <v>0</v>
      </c>
      <c r="J107" s="14">
        <f>J108</f>
        <v>0</v>
      </c>
    </row>
    <row r="108" spans="1:10" ht="37.5" customHeight="1">
      <c r="A108" s="44" t="s">
        <v>117</v>
      </c>
      <c r="B108" s="40"/>
      <c r="C108" s="41"/>
      <c r="D108" s="13" t="s">
        <v>15</v>
      </c>
      <c r="E108" s="13" t="s">
        <v>86</v>
      </c>
      <c r="F108" s="13" t="s">
        <v>87</v>
      </c>
      <c r="G108" s="14">
        <f>I108+J108</f>
        <v>0</v>
      </c>
      <c r="H108" s="14"/>
      <c r="I108" s="14">
        <v>0</v>
      </c>
      <c r="J108" s="14">
        <v>0</v>
      </c>
    </row>
    <row r="109" spans="1:10" ht="27" customHeight="1">
      <c r="A109" s="44" t="s">
        <v>309</v>
      </c>
      <c r="B109" s="40"/>
      <c r="C109" s="41"/>
      <c r="D109" s="13" t="s">
        <v>15</v>
      </c>
      <c r="E109" s="13" t="s">
        <v>311</v>
      </c>
      <c r="F109" s="13" t="s">
        <v>9</v>
      </c>
      <c r="G109" s="14">
        <f>G110</f>
        <v>0</v>
      </c>
      <c r="H109" s="14"/>
      <c r="I109" s="14">
        <f>I110</f>
        <v>0</v>
      </c>
      <c r="J109" s="14">
        <f>J110</f>
        <v>0</v>
      </c>
    </row>
    <row r="110" spans="1:10" ht="43.5" customHeight="1">
      <c r="A110" s="44" t="s">
        <v>310</v>
      </c>
      <c r="B110" s="40"/>
      <c r="C110" s="41"/>
      <c r="D110" s="13" t="s">
        <v>15</v>
      </c>
      <c r="E110" s="13" t="s">
        <v>312</v>
      </c>
      <c r="F110" s="13" t="s">
        <v>9</v>
      </c>
      <c r="G110" s="14">
        <f>G111</f>
        <v>0</v>
      </c>
      <c r="H110" s="14"/>
      <c r="I110" s="14">
        <f>I111</f>
        <v>0</v>
      </c>
      <c r="J110" s="14">
        <f>J111</f>
        <v>0</v>
      </c>
    </row>
    <row r="111" spans="1:10" ht="92.25" customHeight="1">
      <c r="A111" s="44" t="s">
        <v>313</v>
      </c>
      <c r="B111" s="40"/>
      <c r="C111" s="41"/>
      <c r="D111" s="13" t="s">
        <v>15</v>
      </c>
      <c r="E111" s="13" t="s">
        <v>312</v>
      </c>
      <c r="F111" s="13" t="s">
        <v>314</v>
      </c>
      <c r="G111" s="14">
        <f>I111+J111</f>
        <v>0</v>
      </c>
      <c r="H111" s="14"/>
      <c r="I111" s="14"/>
      <c r="J111" s="14">
        <v>0</v>
      </c>
    </row>
    <row r="112" spans="1:10" ht="33" customHeight="1">
      <c r="A112" s="62" t="s">
        <v>88</v>
      </c>
      <c r="B112" s="40"/>
      <c r="C112" s="41"/>
      <c r="D112" s="13" t="s">
        <v>15</v>
      </c>
      <c r="E112" s="13" t="s">
        <v>89</v>
      </c>
      <c r="F112" s="13" t="s">
        <v>9</v>
      </c>
      <c r="G112" s="14">
        <f>G113</f>
        <v>16515</v>
      </c>
      <c r="H112" s="14"/>
      <c r="I112" s="14">
        <f>I113</f>
        <v>4409</v>
      </c>
      <c r="J112" s="14">
        <f>J113</f>
        <v>12106</v>
      </c>
    </row>
    <row r="113" spans="1:10" ht="27" customHeight="1">
      <c r="A113" s="62" t="s">
        <v>331</v>
      </c>
      <c r="B113" s="40"/>
      <c r="C113" s="41"/>
      <c r="D113" s="13" t="s">
        <v>15</v>
      </c>
      <c r="E113" s="13" t="s">
        <v>89</v>
      </c>
      <c r="F113" s="13" t="s">
        <v>37</v>
      </c>
      <c r="G113" s="14">
        <f>I113+J113</f>
        <v>16515</v>
      </c>
      <c r="H113" s="14"/>
      <c r="I113" s="14">
        <v>4409</v>
      </c>
      <c r="J113" s="14">
        <f>792+3938+2920+2175+1720+561</f>
        <v>12106</v>
      </c>
    </row>
    <row r="114" spans="1:10" ht="18" customHeight="1">
      <c r="A114" s="62" t="s">
        <v>251</v>
      </c>
      <c r="B114" s="40"/>
      <c r="C114" s="41"/>
      <c r="D114" s="13" t="s">
        <v>15</v>
      </c>
      <c r="E114" s="13" t="s">
        <v>252</v>
      </c>
      <c r="F114" s="13" t="s">
        <v>9</v>
      </c>
      <c r="G114" s="14">
        <f>G115</f>
        <v>10916</v>
      </c>
      <c r="H114" s="14">
        <f>H115</f>
        <v>10916</v>
      </c>
      <c r="I114" s="14"/>
      <c r="J114" s="14">
        <f>J115</f>
        <v>10916</v>
      </c>
    </row>
    <row r="115" spans="1:10" ht="108.75" customHeight="1">
      <c r="A115" s="62" t="s">
        <v>315</v>
      </c>
      <c r="B115" s="40"/>
      <c r="C115" s="41"/>
      <c r="D115" s="13" t="s">
        <v>15</v>
      </c>
      <c r="E115" s="13" t="s">
        <v>252</v>
      </c>
      <c r="F115" s="13" t="s">
        <v>316</v>
      </c>
      <c r="G115" s="14">
        <v>10916</v>
      </c>
      <c r="H115" s="14">
        <v>10916</v>
      </c>
      <c r="I115" s="14"/>
      <c r="J115" s="14">
        <v>10916</v>
      </c>
    </row>
    <row r="116" spans="1:10" ht="21.75" customHeight="1">
      <c r="A116" s="52" t="s">
        <v>25</v>
      </c>
      <c r="B116" s="98"/>
      <c r="C116" s="99"/>
      <c r="D116" s="13" t="s">
        <v>110</v>
      </c>
      <c r="E116" s="13" t="s">
        <v>58</v>
      </c>
      <c r="F116" s="13" t="s">
        <v>9</v>
      </c>
      <c r="G116" s="14">
        <f>G122+G117+G119+G126</f>
        <v>72780</v>
      </c>
      <c r="H116" s="14">
        <f>H122+H117+H119+H126</f>
        <v>0</v>
      </c>
      <c r="I116" s="14">
        <f>I122+I117+I119+I126</f>
        <v>42771</v>
      </c>
      <c r="J116" s="14">
        <f>J122+J117+J119+J126</f>
        <v>30009</v>
      </c>
    </row>
    <row r="117" spans="1:10" ht="29.25" customHeight="1">
      <c r="A117" s="52" t="s">
        <v>85</v>
      </c>
      <c r="B117" s="40"/>
      <c r="C117" s="41"/>
      <c r="D117" s="13" t="s">
        <v>110</v>
      </c>
      <c r="E117" s="13" t="s">
        <v>86</v>
      </c>
      <c r="F117" s="13" t="s">
        <v>9</v>
      </c>
      <c r="G117" s="14">
        <f>G118</f>
        <v>0</v>
      </c>
      <c r="H117" s="14"/>
      <c r="I117" s="14">
        <f>I118</f>
        <v>0</v>
      </c>
      <c r="J117" s="14">
        <f>J118</f>
        <v>0</v>
      </c>
    </row>
    <row r="118" spans="1:10" ht="48.75" customHeight="1">
      <c r="A118" s="52" t="s">
        <v>117</v>
      </c>
      <c r="B118" s="40"/>
      <c r="C118" s="41"/>
      <c r="D118" s="13" t="s">
        <v>110</v>
      </c>
      <c r="E118" s="13" t="s">
        <v>86</v>
      </c>
      <c r="F118" s="13" t="s">
        <v>87</v>
      </c>
      <c r="G118" s="14">
        <f>I118+J118</f>
        <v>0</v>
      </c>
      <c r="H118" s="14"/>
      <c r="I118" s="14"/>
      <c r="J118" s="14">
        <v>0</v>
      </c>
    </row>
    <row r="119" spans="1:10" ht="48.75" customHeight="1">
      <c r="A119" s="62" t="s">
        <v>317</v>
      </c>
      <c r="B119" s="74"/>
      <c r="C119" s="75"/>
      <c r="D119" s="13" t="s">
        <v>110</v>
      </c>
      <c r="E119" s="13" t="s">
        <v>311</v>
      </c>
      <c r="F119" s="13" t="s">
        <v>9</v>
      </c>
      <c r="G119" s="14">
        <f>G120</f>
        <v>1009</v>
      </c>
      <c r="H119" s="14"/>
      <c r="I119" s="14">
        <f>I120</f>
        <v>0</v>
      </c>
      <c r="J119" s="14">
        <f>J120</f>
        <v>1009</v>
      </c>
    </row>
    <row r="120" spans="1:10" ht="48.75" customHeight="1">
      <c r="A120" s="44" t="s">
        <v>310</v>
      </c>
      <c r="B120" s="40"/>
      <c r="C120" s="41"/>
      <c r="D120" s="13" t="s">
        <v>110</v>
      </c>
      <c r="E120" s="13" t="s">
        <v>312</v>
      </c>
      <c r="F120" s="13" t="s">
        <v>9</v>
      </c>
      <c r="G120" s="14">
        <f>G121</f>
        <v>1009</v>
      </c>
      <c r="H120" s="14"/>
      <c r="I120" s="14">
        <f>I121</f>
        <v>0</v>
      </c>
      <c r="J120" s="14">
        <f>J121</f>
        <v>1009</v>
      </c>
    </row>
    <row r="121" spans="1:10" ht="48.75" customHeight="1">
      <c r="A121" s="44" t="s">
        <v>318</v>
      </c>
      <c r="B121" s="40"/>
      <c r="C121" s="41"/>
      <c r="D121" s="13" t="s">
        <v>110</v>
      </c>
      <c r="E121" s="13" t="s">
        <v>312</v>
      </c>
      <c r="F121" s="13" t="s">
        <v>319</v>
      </c>
      <c r="G121" s="14">
        <f>I121+J121</f>
        <v>1009</v>
      </c>
      <c r="H121" s="14"/>
      <c r="I121" s="14"/>
      <c r="J121" s="14">
        <f>509+500</f>
        <v>1009</v>
      </c>
    </row>
    <row r="122" spans="1:10" ht="30.75" customHeight="1">
      <c r="A122" s="62" t="s">
        <v>111</v>
      </c>
      <c r="B122" s="40"/>
      <c r="C122" s="41"/>
      <c r="D122" s="13" t="s">
        <v>110</v>
      </c>
      <c r="E122" s="13" t="s">
        <v>112</v>
      </c>
      <c r="F122" s="13" t="s">
        <v>9</v>
      </c>
      <c r="G122" s="14">
        <f>G125+G124+G123</f>
        <v>29000</v>
      </c>
      <c r="H122" s="14"/>
      <c r="I122" s="14">
        <f>I125+I124+I123</f>
        <v>0</v>
      </c>
      <c r="J122" s="14">
        <f>J125+J124</f>
        <v>29000</v>
      </c>
    </row>
    <row r="123" spans="1:10" ht="26.25" customHeight="1">
      <c r="A123" s="62" t="s">
        <v>207</v>
      </c>
      <c r="B123" s="40"/>
      <c r="C123" s="41"/>
      <c r="D123" s="13" t="s">
        <v>110</v>
      </c>
      <c r="E123" s="13" t="s">
        <v>112</v>
      </c>
      <c r="F123" s="13" t="s">
        <v>84</v>
      </c>
      <c r="G123" s="14">
        <f>I123</f>
        <v>0</v>
      </c>
      <c r="H123" s="14"/>
      <c r="I123" s="14"/>
      <c r="J123" s="14"/>
    </row>
    <row r="124" spans="1:10" ht="38.25" customHeight="1">
      <c r="A124" s="62" t="s">
        <v>332</v>
      </c>
      <c r="B124" s="47"/>
      <c r="C124" s="48"/>
      <c r="D124" s="13" t="s">
        <v>110</v>
      </c>
      <c r="E124" s="13" t="s">
        <v>112</v>
      </c>
      <c r="F124" s="13" t="s">
        <v>113</v>
      </c>
      <c r="G124" s="14">
        <f>I124+J124</f>
        <v>29000</v>
      </c>
      <c r="H124" s="14"/>
      <c r="I124" s="14"/>
      <c r="J124" s="14">
        <f>24000+5000</f>
        <v>29000</v>
      </c>
    </row>
    <row r="125" spans="1:10" ht="40.5" customHeight="1">
      <c r="A125" s="62" t="s">
        <v>114</v>
      </c>
      <c r="B125" s="40"/>
      <c r="C125" s="41"/>
      <c r="D125" s="13" t="s">
        <v>110</v>
      </c>
      <c r="E125" s="13" t="s">
        <v>112</v>
      </c>
      <c r="F125" s="13" t="s">
        <v>38</v>
      </c>
      <c r="G125" s="14">
        <f>I125+J125</f>
        <v>0</v>
      </c>
      <c r="H125" s="14"/>
      <c r="I125" s="14">
        <v>0</v>
      </c>
      <c r="J125" s="14"/>
    </row>
    <row r="126" spans="1:10" ht="19.5" customHeight="1">
      <c r="A126" s="52" t="s">
        <v>320</v>
      </c>
      <c r="B126" s="98"/>
      <c r="C126" s="99"/>
      <c r="D126" s="13" t="s">
        <v>110</v>
      </c>
      <c r="E126" s="13" t="s">
        <v>321</v>
      </c>
      <c r="F126" s="13" t="s">
        <v>9</v>
      </c>
      <c r="G126" s="14">
        <f>G127+G128+G129+G130+G131</f>
        <v>42771</v>
      </c>
      <c r="H126" s="14">
        <f>H127+H128+H129+H130+H131</f>
        <v>0</v>
      </c>
      <c r="I126" s="14">
        <f>I127+I128+I129+I130+I131</f>
        <v>42771</v>
      </c>
      <c r="J126" s="14">
        <f>J127+J128+J129+J130+J131</f>
        <v>0</v>
      </c>
    </row>
    <row r="127" spans="1:10" ht="40.5" customHeight="1">
      <c r="A127" s="62" t="s">
        <v>322</v>
      </c>
      <c r="B127" s="74"/>
      <c r="C127" s="75"/>
      <c r="D127" s="13" t="s">
        <v>110</v>
      </c>
      <c r="E127" s="13" t="s">
        <v>321</v>
      </c>
      <c r="F127" s="13" t="s">
        <v>38</v>
      </c>
      <c r="G127" s="14">
        <f>I127+J127</f>
        <v>2400</v>
      </c>
      <c r="H127" s="14"/>
      <c r="I127" s="14">
        <v>2400</v>
      </c>
      <c r="J127" s="14"/>
    </row>
    <row r="128" spans="1:10" ht="25.5" customHeight="1">
      <c r="A128" s="62" t="s">
        <v>323</v>
      </c>
      <c r="B128" s="40"/>
      <c r="C128" s="41"/>
      <c r="D128" s="13" t="s">
        <v>110</v>
      </c>
      <c r="E128" s="13" t="s">
        <v>321</v>
      </c>
      <c r="F128" s="13" t="s">
        <v>324</v>
      </c>
      <c r="G128" s="14">
        <f>I128+J128</f>
        <v>27430</v>
      </c>
      <c r="H128" s="14"/>
      <c r="I128" s="14">
        <f>3216+24214</f>
        <v>27430</v>
      </c>
      <c r="J128" s="14"/>
    </row>
    <row r="129" spans="1:10" ht="85.5" customHeight="1">
      <c r="A129" s="62" t="s">
        <v>325</v>
      </c>
      <c r="B129" s="40"/>
      <c r="C129" s="41"/>
      <c r="D129" s="13" t="s">
        <v>110</v>
      </c>
      <c r="E129" s="13" t="s">
        <v>321</v>
      </c>
      <c r="F129" s="13" t="s">
        <v>326</v>
      </c>
      <c r="G129" s="14">
        <f>I129+J129</f>
        <v>1038</v>
      </c>
      <c r="H129" s="14"/>
      <c r="I129" s="14">
        <v>1038</v>
      </c>
      <c r="J129" s="14"/>
    </row>
    <row r="130" spans="1:10" ht="22.5" customHeight="1">
      <c r="A130" s="62" t="s">
        <v>327</v>
      </c>
      <c r="B130" s="40"/>
      <c r="C130" s="41"/>
      <c r="D130" s="13" t="s">
        <v>110</v>
      </c>
      <c r="E130" s="13" t="s">
        <v>321</v>
      </c>
      <c r="F130" s="13" t="s">
        <v>328</v>
      </c>
      <c r="G130" s="14">
        <f>I130+J130</f>
        <v>1600</v>
      </c>
      <c r="H130" s="14"/>
      <c r="I130" s="14">
        <v>1600</v>
      </c>
      <c r="J130" s="14"/>
    </row>
    <row r="131" spans="1:10" ht="26.25" customHeight="1">
      <c r="A131" s="62" t="s">
        <v>329</v>
      </c>
      <c r="B131" s="40"/>
      <c r="C131" s="41"/>
      <c r="D131" s="13" t="s">
        <v>110</v>
      </c>
      <c r="E131" s="13" t="s">
        <v>321</v>
      </c>
      <c r="F131" s="13" t="s">
        <v>330</v>
      </c>
      <c r="G131" s="14">
        <f>I131+J131</f>
        <v>10303</v>
      </c>
      <c r="H131" s="14"/>
      <c r="I131" s="14">
        <v>10303</v>
      </c>
      <c r="J131" s="14"/>
    </row>
    <row r="132" spans="1:10" ht="40.5" customHeight="1">
      <c r="A132" s="52" t="s">
        <v>115</v>
      </c>
      <c r="B132" s="98"/>
      <c r="C132" s="99"/>
      <c r="D132" s="13" t="s">
        <v>116</v>
      </c>
      <c r="E132" s="13" t="s">
        <v>58</v>
      </c>
      <c r="F132" s="13" t="s">
        <v>9</v>
      </c>
      <c r="G132" s="14">
        <f>G135+G133</f>
        <v>6166</v>
      </c>
      <c r="H132" s="14">
        <v>0</v>
      </c>
      <c r="I132" s="14">
        <f>I135+I133</f>
        <v>6166</v>
      </c>
      <c r="J132" s="14">
        <f>J135+J133</f>
        <v>0</v>
      </c>
    </row>
    <row r="133" spans="1:10" ht="54" customHeight="1">
      <c r="A133" s="52" t="s">
        <v>90</v>
      </c>
      <c r="B133" s="40"/>
      <c r="C133" s="41"/>
      <c r="D133" s="13" t="s">
        <v>116</v>
      </c>
      <c r="E133" s="13" t="s">
        <v>55</v>
      </c>
      <c r="F133" s="13" t="s">
        <v>9</v>
      </c>
      <c r="G133" s="14">
        <f>G134</f>
        <v>6166</v>
      </c>
      <c r="H133" s="14">
        <v>0</v>
      </c>
      <c r="I133" s="14">
        <f>I134</f>
        <v>6166</v>
      </c>
      <c r="J133" s="14">
        <f>J134</f>
        <v>0</v>
      </c>
    </row>
    <row r="134" spans="1:10" ht="43.5" customHeight="1">
      <c r="A134" s="44" t="s">
        <v>100</v>
      </c>
      <c r="B134" s="45"/>
      <c r="C134" s="46"/>
      <c r="D134" s="13" t="s">
        <v>116</v>
      </c>
      <c r="E134" s="13" t="s">
        <v>55</v>
      </c>
      <c r="F134" s="13" t="s">
        <v>101</v>
      </c>
      <c r="G134" s="14">
        <f>I134+J134</f>
        <v>6166</v>
      </c>
      <c r="H134" s="14">
        <v>0</v>
      </c>
      <c r="I134" s="14">
        <v>6166</v>
      </c>
      <c r="J134" s="14"/>
    </row>
    <row r="135" spans="1:10" ht="52.5" customHeight="1">
      <c r="A135" s="107" t="s">
        <v>198</v>
      </c>
      <c r="B135" s="43"/>
      <c r="C135" s="43"/>
      <c r="D135" s="6" t="s">
        <v>116</v>
      </c>
      <c r="E135" s="6" t="s">
        <v>199</v>
      </c>
      <c r="F135" s="6" t="s">
        <v>9</v>
      </c>
      <c r="G135" s="5">
        <f>G136</f>
        <v>0</v>
      </c>
      <c r="H135" s="5"/>
      <c r="I135" s="5">
        <f>I136</f>
        <v>0</v>
      </c>
      <c r="J135" s="5">
        <f>J136</f>
        <v>0</v>
      </c>
    </row>
    <row r="136" spans="1:10" ht="44.25" customHeight="1">
      <c r="A136" s="107" t="s">
        <v>114</v>
      </c>
      <c r="B136" s="43"/>
      <c r="C136" s="43"/>
      <c r="D136" s="6" t="s">
        <v>116</v>
      </c>
      <c r="E136" s="6" t="s">
        <v>199</v>
      </c>
      <c r="F136" s="6" t="s">
        <v>38</v>
      </c>
      <c r="G136" s="5">
        <f>I136+J136</f>
        <v>0</v>
      </c>
      <c r="H136" s="5"/>
      <c r="I136" s="5">
        <v>0</v>
      </c>
      <c r="J136" s="5"/>
    </row>
    <row r="137" spans="1:10" ht="24.75" customHeight="1">
      <c r="A137" s="63" t="s">
        <v>118</v>
      </c>
      <c r="B137" s="64"/>
      <c r="C137" s="65"/>
      <c r="D137" s="30" t="s">
        <v>16</v>
      </c>
      <c r="E137" s="30" t="s">
        <v>58</v>
      </c>
      <c r="F137" s="30" t="s">
        <v>9</v>
      </c>
      <c r="G137" s="29">
        <f>G144+G141+G138</f>
        <v>6300</v>
      </c>
      <c r="H137" s="29">
        <f>H141+H144</f>
        <v>0</v>
      </c>
      <c r="I137" s="29">
        <f>I144+I141+I138</f>
        <v>6300</v>
      </c>
      <c r="J137" s="29">
        <f>J144+J141+J138</f>
        <v>0</v>
      </c>
    </row>
    <row r="138" spans="1:10" ht="36.75" customHeight="1">
      <c r="A138" s="49" t="s">
        <v>336</v>
      </c>
      <c r="B138" s="50"/>
      <c r="C138" s="51"/>
      <c r="D138" s="34" t="s">
        <v>339</v>
      </c>
      <c r="E138" s="34" t="s">
        <v>58</v>
      </c>
      <c r="F138" s="34" t="s">
        <v>9</v>
      </c>
      <c r="G138" s="27">
        <f>G139</f>
        <v>500</v>
      </c>
      <c r="H138" s="27"/>
      <c r="I138" s="27">
        <f>I139</f>
        <v>500</v>
      </c>
      <c r="J138" s="27"/>
    </row>
    <row r="139" spans="1:10" ht="39.75" customHeight="1">
      <c r="A139" s="44" t="s">
        <v>337</v>
      </c>
      <c r="B139" s="45"/>
      <c r="C139" s="46"/>
      <c r="D139" s="34" t="s">
        <v>339</v>
      </c>
      <c r="E139" s="34" t="s">
        <v>340</v>
      </c>
      <c r="F139" s="34" t="s">
        <v>9</v>
      </c>
      <c r="G139" s="27">
        <f>G140</f>
        <v>500</v>
      </c>
      <c r="H139" s="27"/>
      <c r="I139" s="27">
        <f>I140</f>
        <v>500</v>
      </c>
      <c r="J139" s="27"/>
    </row>
    <row r="140" spans="1:10" ht="39.75" customHeight="1">
      <c r="A140" s="44" t="s">
        <v>338</v>
      </c>
      <c r="B140" s="40"/>
      <c r="C140" s="41"/>
      <c r="D140" s="34" t="s">
        <v>339</v>
      </c>
      <c r="E140" s="34" t="s">
        <v>340</v>
      </c>
      <c r="F140" s="34" t="s">
        <v>341</v>
      </c>
      <c r="G140" s="27">
        <f>I140+J140</f>
        <v>500</v>
      </c>
      <c r="H140" s="27"/>
      <c r="I140" s="27">
        <v>500</v>
      </c>
      <c r="J140" s="27"/>
    </row>
    <row r="141" spans="1:10" ht="42.75" customHeight="1">
      <c r="A141" s="49" t="s">
        <v>119</v>
      </c>
      <c r="B141" s="50"/>
      <c r="C141" s="51"/>
      <c r="D141" s="13" t="s">
        <v>17</v>
      </c>
      <c r="E141" s="13" t="s">
        <v>58</v>
      </c>
      <c r="F141" s="13" t="s">
        <v>9</v>
      </c>
      <c r="G141" s="27">
        <f>G142</f>
        <v>1500</v>
      </c>
      <c r="H141" s="27"/>
      <c r="I141" s="27">
        <f>I142</f>
        <v>1500</v>
      </c>
      <c r="J141" s="27">
        <f>J142</f>
        <v>0</v>
      </c>
    </row>
    <row r="142" spans="1:10" ht="30.75" customHeight="1">
      <c r="A142" s="44" t="s">
        <v>120</v>
      </c>
      <c r="B142" s="45"/>
      <c r="C142" s="46"/>
      <c r="D142" s="13" t="s">
        <v>17</v>
      </c>
      <c r="E142" s="13" t="s">
        <v>121</v>
      </c>
      <c r="F142" s="13" t="s">
        <v>9</v>
      </c>
      <c r="G142" s="27">
        <f>G143</f>
        <v>1500</v>
      </c>
      <c r="H142" s="27"/>
      <c r="I142" s="27">
        <f>I143</f>
        <v>1500</v>
      </c>
      <c r="J142" s="27">
        <f>J143</f>
        <v>0</v>
      </c>
    </row>
    <row r="143" spans="1:10" ht="28.5" customHeight="1">
      <c r="A143" s="43" t="s">
        <v>122</v>
      </c>
      <c r="B143" s="43"/>
      <c r="C143" s="43"/>
      <c r="D143" s="6" t="s">
        <v>17</v>
      </c>
      <c r="E143" s="20">
        <v>4100000</v>
      </c>
      <c r="F143" s="20">
        <v>443</v>
      </c>
      <c r="G143" s="5">
        <f>I143+J143</f>
        <v>1500</v>
      </c>
      <c r="H143" s="5"/>
      <c r="I143" s="5">
        <v>1500</v>
      </c>
      <c r="J143" s="5"/>
    </row>
    <row r="144" spans="1:10" ht="29.25" customHeight="1">
      <c r="A144" s="123" t="s">
        <v>226</v>
      </c>
      <c r="B144" s="59"/>
      <c r="C144" s="60"/>
      <c r="D144" s="6" t="s">
        <v>228</v>
      </c>
      <c r="E144" s="6" t="s">
        <v>58</v>
      </c>
      <c r="F144" s="6" t="s">
        <v>9</v>
      </c>
      <c r="G144" s="5">
        <f>I144+J144</f>
        <v>4300</v>
      </c>
      <c r="H144" s="5"/>
      <c r="I144" s="5">
        <f>I145+I147</f>
        <v>4300</v>
      </c>
      <c r="J144" s="5">
        <f>J145+J147</f>
        <v>0</v>
      </c>
    </row>
    <row r="145" spans="1:10" ht="37.5" customHeight="1">
      <c r="A145" s="69" t="s">
        <v>85</v>
      </c>
      <c r="B145" s="70"/>
      <c r="C145" s="71"/>
      <c r="D145" s="6" t="s">
        <v>228</v>
      </c>
      <c r="E145" s="6" t="s">
        <v>86</v>
      </c>
      <c r="F145" s="6" t="s">
        <v>9</v>
      </c>
      <c r="G145" s="5">
        <f>G146</f>
        <v>0</v>
      </c>
      <c r="H145" s="5"/>
      <c r="I145" s="5">
        <f>I146</f>
        <v>0</v>
      </c>
      <c r="J145" s="5">
        <f>J146</f>
        <v>0</v>
      </c>
    </row>
    <row r="146" spans="1:10" ht="37.5" customHeight="1">
      <c r="A146" s="69" t="s">
        <v>117</v>
      </c>
      <c r="B146" s="70"/>
      <c r="C146" s="71"/>
      <c r="D146" s="6" t="s">
        <v>228</v>
      </c>
      <c r="E146" s="6" t="s">
        <v>86</v>
      </c>
      <c r="F146" s="6" t="s">
        <v>87</v>
      </c>
      <c r="G146" s="5">
        <f>I146+J146</f>
        <v>0</v>
      </c>
      <c r="H146" s="5"/>
      <c r="I146" s="5"/>
      <c r="J146" s="5">
        <v>0</v>
      </c>
    </row>
    <row r="147" spans="1:10" ht="42.75" customHeight="1">
      <c r="A147" s="69" t="s">
        <v>227</v>
      </c>
      <c r="B147" s="70"/>
      <c r="C147" s="71"/>
      <c r="D147" s="6" t="s">
        <v>228</v>
      </c>
      <c r="E147" s="6" t="s">
        <v>229</v>
      </c>
      <c r="F147" s="6" t="s">
        <v>9</v>
      </c>
      <c r="G147" s="5">
        <f>G148</f>
        <v>4300</v>
      </c>
      <c r="H147" s="5"/>
      <c r="I147" s="5">
        <f>I148</f>
        <v>4300</v>
      </c>
      <c r="J147" s="5">
        <f>J148</f>
        <v>0</v>
      </c>
    </row>
    <row r="148" spans="1:10" ht="30.75" customHeight="1">
      <c r="A148" s="69" t="s">
        <v>122</v>
      </c>
      <c r="B148" s="70"/>
      <c r="C148" s="71"/>
      <c r="D148" s="6" t="s">
        <v>228</v>
      </c>
      <c r="E148" s="6" t="s">
        <v>229</v>
      </c>
      <c r="F148" s="6" t="s">
        <v>26</v>
      </c>
      <c r="G148" s="5">
        <f>I148+J148</f>
        <v>4300</v>
      </c>
      <c r="H148" s="5"/>
      <c r="I148" s="5">
        <v>4300</v>
      </c>
      <c r="J148" s="5">
        <v>0</v>
      </c>
    </row>
    <row r="149" spans="1:10" ht="15.75" customHeight="1">
      <c r="A149" s="104" t="s">
        <v>27</v>
      </c>
      <c r="B149" s="105"/>
      <c r="C149" s="106"/>
      <c r="D149" s="31" t="s">
        <v>19</v>
      </c>
      <c r="E149" s="31" t="s">
        <v>58</v>
      </c>
      <c r="F149" s="31" t="s">
        <v>9</v>
      </c>
      <c r="G149" s="11">
        <f>G150+G153+G172+G178+G169</f>
        <v>1864766.9999999998</v>
      </c>
      <c r="H149" s="11">
        <f>H150+H153+H169+H172+H178</f>
        <v>844425</v>
      </c>
      <c r="I149" s="11">
        <f>I150+I153+I172+I178+I169</f>
        <v>1801844.9</v>
      </c>
      <c r="J149" s="11">
        <f>J150+J153+J172+J178+J169</f>
        <v>62922.100000000006</v>
      </c>
    </row>
    <row r="150" spans="1:10" ht="27.75" customHeight="1">
      <c r="A150" s="52" t="s">
        <v>28</v>
      </c>
      <c r="B150" s="53"/>
      <c r="C150" s="54"/>
      <c r="D150" s="3" t="s">
        <v>20</v>
      </c>
      <c r="E150" s="3" t="s">
        <v>58</v>
      </c>
      <c r="F150" s="3" t="s">
        <v>9</v>
      </c>
      <c r="G150" s="4">
        <f>I150+J150</f>
        <v>571363.7</v>
      </c>
      <c r="H150" s="4"/>
      <c r="I150" s="4">
        <f>I151</f>
        <v>534363.7</v>
      </c>
      <c r="J150" s="4">
        <f>J151</f>
        <v>37000</v>
      </c>
    </row>
    <row r="151" spans="1:10" ht="25.5" customHeight="1">
      <c r="A151" s="62" t="s">
        <v>123</v>
      </c>
      <c r="B151" s="74"/>
      <c r="C151" s="75"/>
      <c r="D151" s="3" t="s">
        <v>20</v>
      </c>
      <c r="E151" s="7">
        <v>4200000</v>
      </c>
      <c r="F151" s="3" t="s">
        <v>9</v>
      </c>
      <c r="G151" s="4">
        <f>G152</f>
        <v>571363.7</v>
      </c>
      <c r="H151" s="4"/>
      <c r="I151" s="4">
        <f>I152</f>
        <v>534363.7</v>
      </c>
      <c r="J151" s="4">
        <f>J152</f>
        <v>37000</v>
      </c>
    </row>
    <row r="152" spans="1:10" ht="44.25" customHeight="1">
      <c r="A152" s="62" t="s">
        <v>100</v>
      </c>
      <c r="B152" s="47"/>
      <c r="C152" s="48"/>
      <c r="D152" s="3" t="s">
        <v>20</v>
      </c>
      <c r="E152" s="7">
        <v>4200000</v>
      </c>
      <c r="F152" s="7">
        <v>327</v>
      </c>
      <c r="G152" s="4">
        <f>I152+J152</f>
        <v>571363.7</v>
      </c>
      <c r="H152" s="4"/>
      <c r="I152" s="4">
        <f>98884.9+435478.8</f>
        <v>534363.7</v>
      </c>
      <c r="J152" s="4">
        <f>2000+35000</f>
        <v>37000</v>
      </c>
    </row>
    <row r="153" spans="1:10" ht="23.25" customHeight="1">
      <c r="A153" s="129" t="s">
        <v>29</v>
      </c>
      <c r="B153" s="130"/>
      <c r="C153" s="131"/>
      <c r="D153" s="6" t="s">
        <v>124</v>
      </c>
      <c r="E153" s="6" t="s">
        <v>58</v>
      </c>
      <c r="F153" s="6" t="s">
        <v>9</v>
      </c>
      <c r="G153" s="4">
        <f>G162+G164+G158+G156+G160+G154+G166</f>
        <v>1233650.9</v>
      </c>
      <c r="H153" s="4">
        <f>H156+H162+H164+H1660+H166</f>
        <v>844425</v>
      </c>
      <c r="I153" s="4">
        <f>I162+I164+I158+I156+I160+I154+I166</f>
        <v>1208700.5999999999</v>
      </c>
      <c r="J153" s="4">
        <f>J162+J164+J158+J156+J160+J154</f>
        <v>24950.3</v>
      </c>
    </row>
    <row r="154" spans="1:10" ht="35.25" customHeight="1">
      <c r="A154" s="122" t="s">
        <v>85</v>
      </c>
      <c r="B154" s="45"/>
      <c r="C154" s="46"/>
      <c r="D154" s="6" t="s">
        <v>124</v>
      </c>
      <c r="E154" s="6" t="s">
        <v>86</v>
      </c>
      <c r="F154" s="6" t="s">
        <v>9</v>
      </c>
      <c r="G154" s="4">
        <f>G155</f>
        <v>0</v>
      </c>
      <c r="H154" s="4">
        <v>0</v>
      </c>
      <c r="I154" s="4">
        <f>I155</f>
        <v>0</v>
      </c>
      <c r="J154" s="4">
        <f>J155</f>
        <v>0</v>
      </c>
    </row>
    <row r="155" spans="1:10" ht="38.25" customHeight="1">
      <c r="A155" s="122" t="s">
        <v>117</v>
      </c>
      <c r="B155" s="40"/>
      <c r="C155" s="41"/>
      <c r="D155" s="6" t="s">
        <v>124</v>
      </c>
      <c r="E155" s="6" t="s">
        <v>86</v>
      </c>
      <c r="F155" s="6" t="s">
        <v>87</v>
      </c>
      <c r="G155" s="4">
        <f>I155+J155</f>
        <v>0</v>
      </c>
      <c r="H155" s="4">
        <v>0</v>
      </c>
      <c r="I155" s="4"/>
      <c r="J155" s="4">
        <v>0</v>
      </c>
    </row>
    <row r="156" spans="1:10" ht="39.75" customHeight="1">
      <c r="A156" s="122" t="s">
        <v>30</v>
      </c>
      <c r="B156" s="45"/>
      <c r="C156" s="46"/>
      <c r="D156" s="6" t="s">
        <v>124</v>
      </c>
      <c r="E156" s="6" t="s">
        <v>125</v>
      </c>
      <c r="F156" s="6" t="s">
        <v>9</v>
      </c>
      <c r="G156" s="4">
        <f>G157</f>
        <v>925760.2999999999</v>
      </c>
      <c r="H156" s="4">
        <f>787252.5-7264</f>
        <v>779988.5</v>
      </c>
      <c r="I156" s="4">
        <f>I157</f>
        <v>902931.2</v>
      </c>
      <c r="J156" s="4">
        <f>J157</f>
        <v>22829.1</v>
      </c>
    </row>
    <row r="157" spans="1:10" ht="48.75" customHeight="1">
      <c r="A157" s="55" t="s">
        <v>100</v>
      </c>
      <c r="B157" s="72"/>
      <c r="C157" s="73"/>
      <c r="D157" s="3" t="s">
        <v>124</v>
      </c>
      <c r="E157" s="6" t="s">
        <v>125</v>
      </c>
      <c r="F157" s="6" t="s">
        <v>101</v>
      </c>
      <c r="G157" s="5">
        <f>I157+J157</f>
        <v>925760.2999999999</v>
      </c>
      <c r="H157" s="5">
        <f>787252.5-7264</f>
        <v>779988.5</v>
      </c>
      <c r="I157" s="5">
        <f>770148+7153.5+6022.2+6997.6+111609.9+1000</f>
        <v>902931.2</v>
      </c>
      <c r="J157" s="5">
        <f>110.5+9840.5+1555.1+11323</f>
        <v>22829.1</v>
      </c>
    </row>
    <row r="158" spans="1:10" ht="32.25" customHeight="1">
      <c r="A158" s="39" t="s">
        <v>257</v>
      </c>
      <c r="B158" s="40"/>
      <c r="C158" s="41"/>
      <c r="D158" s="15" t="s">
        <v>124</v>
      </c>
      <c r="E158" s="13" t="s">
        <v>258</v>
      </c>
      <c r="F158" s="13" t="s">
        <v>9</v>
      </c>
      <c r="G158" s="14">
        <f>G159</f>
        <v>0</v>
      </c>
      <c r="H158" s="14">
        <v>0</v>
      </c>
      <c r="I158" s="14">
        <f>I159</f>
        <v>0</v>
      </c>
      <c r="J158" s="14">
        <f>J159</f>
        <v>0</v>
      </c>
    </row>
    <row r="159" spans="1:10" ht="47.25" customHeight="1">
      <c r="A159" s="39" t="s">
        <v>271</v>
      </c>
      <c r="B159" s="40"/>
      <c r="C159" s="41"/>
      <c r="D159" s="15" t="s">
        <v>124</v>
      </c>
      <c r="E159" s="13" t="s">
        <v>258</v>
      </c>
      <c r="F159" s="13" t="s">
        <v>250</v>
      </c>
      <c r="G159" s="14">
        <f>I159+J159</f>
        <v>0</v>
      </c>
      <c r="H159" s="14">
        <v>0</v>
      </c>
      <c r="I159" s="14">
        <v>0</v>
      </c>
      <c r="J159" s="14"/>
    </row>
    <row r="160" spans="1:10" ht="27" customHeight="1">
      <c r="A160" s="39" t="s">
        <v>31</v>
      </c>
      <c r="B160" s="40"/>
      <c r="C160" s="41"/>
      <c r="D160" s="3" t="s">
        <v>124</v>
      </c>
      <c r="E160" s="6" t="s">
        <v>126</v>
      </c>
      <c r="F160" s="6" t="s">
        <v>9</v>
      </c>
      <c r="G160" s="5">
        <f>G161</f>
        <v>215564.6</v>
      </c>
      <c r="H160" s="5"/>
      <c r="I160" s="5">
        <f>I161</f>
        <v>213625.9</v>
      </c>
      <c r="J160" s="5">
        <f>J161</f>
        <v>1938.7</v>
      </c>
    </row>
    <row r="161" spans="1:10" ht="49.5" customHeight="1">
      <c r="A161" s="112" t="s">
        <v>100</v>
      </c>
      <c r="B161" s="40"/>
      <c r="C161" s="41"/>
      <c r="D161" s="9" t="s">
        <v>124</v>
      </c>
      <c r="E161" s="9" t="s">
        <v>126</v>
      </c>
      <c r="F161" s="9" t="s">
        <v>101</v>
      </c>
      <c r="G161" s="8">
        <f>I161+J161</f>
        <v>215564.6</v>
      </c>
      <c r="H161" s="8"/>
      <c r="I161" s="8">
        <f>85004.2+5333-1000+2601.6+73727.7+46963.4+996</f>
        <v>213625.9</v>
      </c>
      <c r="J161" s="8">
        <f>1032+532.7+324+50</f>
        <v>1938.7</v>
      </c>
    </row>
    <row r="162" spans="1:10" ht="20.25" customHeight="1">
      <c r="A162" s="39" t="s">
        <v>32</v>
      </c>
      <c r="B162" s="47"/>
      <c r="C162" s="48"/>
      <c r="D162" s="6" t="s">
        <v>124</v>
      </c>
      <c r="E162" s="7">
        <v>4240000</v>
      </c>
      <c r="F162" s="6" t="s">
        <v>9</v>
      </c>
      <c r="G162" s="5">
        <f>G163</f>
        <v>22509.2</v>
      </c>
      <c r="H162" s="5">
        <v>8094</v>
      </c>
      <c r="I162" s="4">
        <f>I163</f>
        <v>22509.2</v>
      </c>
      <c r="J162" s="5">
        <f>J163</f>
        <v>0</v>
      </c>
    </row>
    <row r="163" spans="1:10" ht="26.25" customHeight="1">
      <c r="A163" s="42" t="s">
        <v>100</v>
      </c>
      <c r="B163" s="43"/>
      <c r="C163" s="43"/>
      <c r="D163" s="6" t="s">
        <v>124</v>
      </c>
      <c r="E163" s="7">
        <v>4240000</v>
      </c>
      <c r="F163" s="6" t="s">
        <v>101</v>
      </c>
      <c r="G163" s="5">
        <f>I163+J163</f>
        <v>22509.2</v>
      </c>
      <c r="H163" s="5">
        <v>8094</v>
      </c>
      <c r="I163" s="4">
        <f>8094+14415.2</f>
        <v>22509.2</v>
      </c>
      <c r="J163" s="5">
        <v>0</v>
      </c>
    </row>
    <row r="164" spans="1:10" ht="29.25" customHeight="1">
      <c r="A164" s="42" t="s">
        <v>230</v>
      </c>
      <c r="B164" s="43"/>
      <c r="C164" s="43"/>
      <c r="D164" s="6" t="s">
        <v>124</v>
      </c>
      <c r="E164" s="7">
        <v>4330000</v>
      </c>
      <c r="F164" s="6" t="s">
        <v>9</v>
      </c>
      <c r="G164" s="5">
        <f>G165</f>
        <v>56485.79999999999</v>
      </c>
      <c r="H164" s="5">
        <f>43205.5-194</f>
        <v>43011.5</v>
      </c>
      <c r="I164" s="4">
        <f>I165</f>
        <v>56303.29999999999</v>
      </c>
      <c r="J164" s="5">
        <f>J165</f>
        <v>182.5</v>
      </c>
    </row>
    <row r="165" spans="1:10" ht="44.25" customHeight="1">
      <c r="A165" s="124" t="s">
        <v>100</v>
      </c>
      <c r="B165" s="124"/>
      <c r="C165" s="124"/>
      <c r="D165" s="6" t="s">
        <v>124</v>
      </c>
      <c r="E165" s="7">
        <v>4330000</v>
      </c>
      <c r="F165" s="6" t="s">
        <v>101</v>
      </c>
      <c r="G165" s="5">
        <f>I165+J165</f>
        <v>56485.79999999999</v>
      </c>
      <c r="H165" s="5">
        <f>43205.5-194</f>
        <v>43011.5</v>
      </c>
      <c r="I165" s="4">
        <f>43359.6-203.3-53.3+13394.3-194</f>
        <v>56303.29999999999</v>
      </c>
      <c r="J165" s="5">
        <f>102.5+80</f>
        <v>182.5</v>
      </c>
    </row>
    <row r="166" spans="1:10" ht="22.5" customHeight="1">
      <c r="A166" s="125" t="s">
        <v>251</v>
      </c>
      <c r="B166" s="70"/>
      <c r="C166" s="71"/>
      <c r="D166" s="6" t="s">
        <v>124</v>
      </c>
      <c r="E166" s="7">
        <v>5190000</v>
      </c>
      <c r="F166" s="6" t="s">
        <v>9</v>
      </c>
      <c r="G166" s="5">
        <f>G167+G168</f>
        <v>13330.999999999998</v>
      </c>
      <c r="H166" s="5">
        <v>13331</v>
      </c>
      <c r="I166" s="4">
        <f>I167+I168</f>
        <v>13330.999999999998</v>
      </c>
      <c r="J166" s="5"/>
    </row>
    <row r="167" spans="1:10" ht="32.25" customHeight="1">
      <c r="A167" s="125" t="s">
        <v>301</v>
      </c>
      <c r="B167" s="70"/>
      <c r="C167" s="71"/>
      <c r="D167" s="6" t="s">
        <v>124</v>
      </c>
      <c r="E167" s="7">
        <v>5190000</v>
      </c>
      <c r="F167" s="6" t="s">
        <v>302</v>
      </c>
      <c r="G167" s="5">
        <f>I167+J167</f>
        <v>0</v>
      </c>
      <c r="H167" s="5">
        <v>0</v>
      </c>
      <c r="I167" s="4">
        <v>0</v>
      </c>
      <c r="J167" s="5"/>
    </row>
    <row r="168" spans="1:10" ht="42" customHeight="1">
      <c r="A168" s="125" t="s">
        <v>271</v>
      </c>
      <c r="B168" s="70"/>
      <c r="C168" s="71"/>
      <c r="D168" s="6" t="s">
        <v>124</v>
      </c>
      <c r="E168" s="7">
        <v>5190000</v>
      </c>
      <c r="F168" s="6" t="s">
        <v>250</v>
      </c>
      <c r="G168" s="5">
        <f>I168+J168</f>
        <v>13330.999999999998</v>
      </c>
      <c r="H168" s="5">
        <v>13331</v>
      </c>
      <c r="I168" s="4">
        <f>10206.3+2674.1+203.3+53.3+194</f>
        <v>13330.999999999998</v>
      </c>
      <c r="J168" s="5"/>
    </row>
    <row r="169" spans="1:10" ht="28.5" customHeight="1">
      <c r="A169" s="49" t="s">
        <v>33</v>
      </c>
      <c r="B169" s="50"/>
      <c r="C169" s="51"/>
      <c r="D169" s="6" t="s">
        <v>127</v>
      </c>
      <c r="E169" s="6" t="s">
        <v>58</v>
      </c>
      <c r="F169" s="6" t="s">
        <v>9</v>
      </c>
      <c r="G169" s="5">
        <f>G170</f>
        <v>500</v>
      </c>
      <c r="H169" s="5"/>
      <c r="I169" s="5">
        <f>I170</f>
        <v>500</v>
      </c>
      <c r="J169" s="5">
        <f>J170</f>
        <v>0</v>
      </c>
    </row>
    <row r="170" spans="1:10" ht="30.75" customHeight="1">
      <c r="A170" s="44" t="s">
        <v>34</v>
      </c>
      <c r="B170" s="45"/>
      <c r="C170" s="46"/>
      <c r="D170" s="13" t="s">
        <v>127</v>
      </c>
      <c r="E170" s="13" t="s">
        <v>128</v>
      </c>
      <c r="F170" s="13" t="s">
        <v>9</v>
      </c>
      <c r="G170" s="14">
        <f>G171</f>
        <v>500</v>
      </c>
      <c r="H170" s="14"/>
      <c r="I170" s="14">
        <f>I171</f>
        <v>500</v>
      </c>
      <c r="J170" s="14">
        <f>J171</f>
        <v>0</v>
      </c>
    </row>
    <row r="171" spans="1:10" ht="30" customHeight="1">
      <c r="A171" s="39" t="s">
        <v>129</v>
      </c>
      <c r="B171" s="40"/>
      <c r="C171" s="41"/>
      <c r="D171" s="6" t="s">
        <v>127</v>
      </c>
      <c r="E171" s="6" t="s">
        <v>128</v>
      </c>
      <c r="F171" s="6" t="s">
        <v>130</v>
      </c>
      <c r="G171" s="5">
        <f>I171+J171</f>
        <v>500</v>
      </c>
      <c r="H171" s="5"/>
      <c r="I171" s="5">
        <v>500</v>
      </c>
      <c r="J171" s="5"/>
    </row>
    <row r="172" spans="1:10" ht="30" customHeight="1">
      <c r="A172" s="126" t="s">
        <v>131</v>
      </c>
      <c r="B172" s="127"/>
      <c r="C172" s="128"/>
      <c r="D172" s="6" t="s">
        <v>21</v>
      </c>
      <c r="E172" s="6" t="s">
        <v>58</v>
      </c>
      <c r="F172" s="6" t="s">
        <v>9</v>
      </c>
      <c r="G172" s="5">
        <f>G173+G176</f>
        <v>23089</v>
      </c>
      <c r="H172" s="5"/>
      <c r="I172" s="5">
        <f>I173+I176</f>
        <v>23005</v>
      </c>
      <c r="J172" s="5">
        <f>J173+J176</f>
        <v>84</v>
      </c>
    </row>
    <row r="173" spans="1:10" ht="39.75" customHeight="1">
      <c r="A173" s="39" t="s">
        <v>132</v>
      </c>
      <c r="B173" s="40"/>
      <c r="C173" s="41"/>
      <c r="D173" s="6" t="s">
        <v>21</v>
      </c>
      <c r="E173" s="6" t="s">
        <v>133</v>
      </c>
      <c r="F173" s="6" t="s">
        <v>9</v>
      </c>
      <c r="G173" s="5">
        <f>G174+G175</f>
        <v>15033</v>
      </c>
      <c r="H173" s="5"/>
      <c r="I173" s="5">
        <f>I174+I175</f>
        <v>14949</v>
      </c>
      <c r="J173" s="5">
        <f>J174+J175</f>
        <v>84</v>
      </c>
    </row>
    <row r="174" spans="1:10" ht="46.5" customHeight="1">
      <c r="A174" s="109" t="s">
        <v>100</v>
      </c>
      <c r="B174" s="86"/>
      <c r="C174" s="87"/>
      <c r="D174" s="6" t="s">
        <v>21</v>
      </c>
      <c r="E174" s="6" t="s">
        <v>133</v>
      </c>
      <c r="F174" s="6" t="s">
        <v>101</v>
      </c>
      <c r="G174" s="5">
        <f>I174+J174</f>
        <v>14503</v>
      </c>
      <c r="H174" s="5"/>
      <c r="I174" s="5">
        <f>13930+489</f>
        <v>14419</v>
      </c>
      <c r="J174" s="5">
        <v>84</v>
      </c>
    </row>
    <row r="175" spans="1:10" ht="31.5" customHeight="1">
      <c r="A175" s="39" t="s">
        <v>265</v>
      </c>
      <c r="B175" s="40"/>
      <c r="C175" s="41"/>
      <c r="D175" s="6" t="s">
        <v>21</v>
      </c>
      <c r="E175" s="6" t="s">
        <v>133</v>
      </c>
      <c r="F175" s="6" t="s">
        <v>266</v>
      </c>
      <c r="G175" s="5">
        <f>I175+J175</f>
        <v>530</v>
      </c>
      <c r="H175" s="5"/>
      <c r="I175" s="5">
        <v>530</v>
      </c>
      <c r="J175" s="5"/>
    </row>
    <row r="176" spans="1:10" ht="49.5" customHeight="1">
      <c r="A176" s="109" t="s">
        <v>134</v>
      </c>
      <c r="B176" s="86"/>
      <c r="C176" s="87"/>
      <c r="D176" s="6" t="s">
        <v>21</v>
      </c>
      <c r="E176" s="6" t="s">
        <v>135</v>
      </c>
      <c r="F176" s="6" t="s">
        <v>9</v>
      </c>
      <c r="G176" s="5">
        <f>G177</f>
        <v>8056</v>
      </c>
      <c r="H176" s="5"/>
      <c r="I176" s="5">
        <f>I177</f>
        <v>8056</v>
      </c>
      <c r="J176" s="5">
        <f>J177</f>
        <v>0</v>
      </c>
    </row>
    <row r="177" spans="1:10" ht="38.25" customHeight="1">
      <c r="A177" s="42" t="s">
        <v>136</v>
      </c>
      <c r="B177" s="43"/>
      <c r="C177" s="43"/>
      <c r="D177" s="6" t="s">
        <v>21</v>
      </c>
      <c r="E177" s="6" t="s">
        <v>135</v>
      </c>
      <c r="F177" s="6" t="s">
        <v>137</v>
      </c>
      <c r="G177" s="5">
        <f>I177+J177</f>
        <v>8056</v>
      </c>
      <c r="H177" s="5"/>
      <c r="I177" s="5">
        <v>8056</v>
      </c>
      <c r="J177" s="5"/>
    </row>
    <row r="178" spans="1:10" ht="27.75" customHeight="1">
      <c r="A178" s="66" t="s">
        <v>138</v>
      </c>
      <c r="B178" s="67"/>
      <c r="C178" s="67"/>
      <c r="D178" s="6" t="s">
        <v>139</v>
      </c>
      <c r="E178" s="6" t="s">
        <v>58</v>
      </c>
      <c r="F178" s="6" t="s">
        <v>9</v>
      </c>
      <c r="G178" s="5">
        <f>G181+G179</f>
        <v>36163.4</v>
      </c>
      <c r="H178" s="5"/>
      <c r="I178" s="5">
        <f>I181+I179</f>
        <v>35275.6</v>
      </c>
      <c r="J178" s="5">
        <f>J181</f>
        <v>887.8</v>
      </c>
    </row>
    <row r="179" spans="1:10" ht="56.25" customHeight="1">
      <c r="A179" s="61" t="s">
        <v>231</v>
      </c>
      <c r="B179" s="61"/>
      <c r="C179" s="61"/>
      <c r="D179" s="6" t="s">
        <v>139</v>
      </c>
      <c r="E179" s="6" t="s">
        <v>232</v>
      </c>
      <c r="F179" s="6" t="s">
        <v>9</v>
      </c>
      <c r="G179" s="5">
        <f>G180</f>
        <v>0</v>
      </c>
      <c r="H179" s="5"/>
      <c r="I179" s="5">
        <f>I180</f>
        <v>0</v>
      </c>
      <c r="J179" s="5">
        <f>J180</f>
        <v>0</v>
      </c>
    </row>
    <row r="180" spans="1:10" ht="45" customHeight="1">
      <c r="A180" s="61" t="s">
        <v>100</v>
      </c>
      <c r="B180" s="61"/>
      <c r="C180" s="61"/>
      <c r="D180" s="6" t="s">
        <v>139</v>
      </c>
      <c r="E180" s="6" t="s">
        <v>232</v>
      </c>
      <c r="F180" s="6" t="s">
        <v>101</v>
      </c>
      <c r="G180" s="5">
        <f>I180+J180</f>
        <v>0</v>
      </c>
      <c r="H180" s="5"/>
      <c r="I180" s="5">
        <v>0</v>
      </c>
      <c r="J180" s="5"/>
    </row>
    <row r="181" spans="1:10" ht="116.25" customHeight="1">
      <c r="A181" s="42" t="s">
        <v>140</v>
      </c>
      <c r="B181" s="42"/>
      <c r="C181" s="42"/>
      <c r="D181" s="6" t="s">
        <v>139</v>
      </c>
      <c r="E181" s="6" t="s">
        <v>141</v>
      </c>
      <c r="F181" s="6" t="s">
        <v>9</v>
      </c>
      <c r="G181" s="5">
        <f>G182</f>
        <v>36163.4</v>
      </c>
      <c r="H181" s="5"/>
      <c r="I181" s="5">
        <f>I182</f>
        <v>35275.6</v>
      </c>
      <c r="J181" s="5">
        <f>J182</f>
        <v>887.8</v>
      </c>
    </row>
    <row r="182" spans="1:10" ht="39" customHeight="1">
      <c r="A182" s="39" t="s">
        <v>100</v>
      </c>
      <c r="B182" s="47"/>
      <c r="C182" s="48"/>
      <c r="D182" s="6" t="s">
        <v>139</v>
      </c>
      <c r="E182" s="6" t="s">
        <v>141</v>
      </c>
      <c r="F182" s="6" t="s">
        <v>101</v>
      </c>
      <c r="G182" s="5">
        <f>I182+J182</f>
        <v>36163.4</v>
      </c>
      <c r="H182" s="5"/>
      <c r="I182" s="5">
        <f>5166.1+30109.5</f>
        <v>35275.6</v>
      </c>
      <c r="J182" s="5">
        <f>587.8+300</f>
        <v>887.8</v>
      </c>
    </row>
    <row r="183" spans="1:10" ht="46.5" customHeight="1">
      <c r="A183" s="63" t="s">
        <v>142</v>
      </c>
      <c r="B183" s="64"/>
      <c r="C183" s="65"/>
      <c r="D183" s="30" t="s">
        <v>143</v>
      </c>
      <c r="E183" s="30" t="s">
        <v>58</v>
      </c>
      <c r="F183" s="30" t="s">
        <v>9</v>
      </c>
      <c r="G183" s="29">
        <f>G195+G198+G202+G184</f>
        <v>88369</v>
      </c>
      <c r="H183" s="29">
        <f>H184+H195+H198+H202</f>
        <v>0</v>
      </c>
      <c r="I183" s="29">
        <f>I195+I198+I202+I184</f>
        <v>86541</v>
      </c>
      <c r="J183" s="29">
        <f>J195+J198+J202+J184</f>
        <v>1828</v>
      </c>
    </row>
    <row r="184" spans="1:10" ht="27" customHeight="1">
      <c r="A184" s="49" t="s">
        <v>144</v>
      </c>
      <c r="B184" s="50"/>
      <c r="C184" s="51"/>
      <c r="D184" s="13" t="s">
        <v>145</v>
      </c>
      <c r="E184" s="13" t="s">
        <v>58</v>
      </c>
      <c r="F184" s="13" t="s">
        <v>9</v>
      </c>
      <c r="G184" s="27">
        <f>G187+G189+G191+G193+G185</f>
        <v>73865</v>
      </c>
      <c r="H184" s="27"/>
      <c r="I184" s="27">
        <f>I187+I189+I191+I193+I185</f>
        <v>72337</v>
      </c>
      <c r="J184" s="27">
        <f>J187+J189+J191+J193+J185</f>
        <v>1528</v>
      </c>
    </row>
    <row r="185" spans="1:10" ht="60.75" customHeight="1">
      <c r="A185" s="44" t="s">
        <v>146</v>
      </c>
      <c r="B185" s="45"/>
      <c r="C185" s="46"/>
      <c r="D185" s="6" t="s">
        <v>145</v>
      </c>
      <c r="E185" s="6" t="s">
        <v>147</v>
      </c>
      <c r="F185" s="6" t="s">
        <v>9</v>
      </c>
      <c r="G185" s="25">
        <f aca="true" t="shared" si="1" ref="G185:G190">I185+J185</f>
        <v>49741</v>
      </c>
      <c r="H185" s="25"/>
      <c r="I185" s="25">
        <f>I186</f>
        <v>48823</v>
      </c>
      <c r="J185" s="25">
        <f>J186</f>
        <v>918</v>
      </c>
    </row>
    <row r="186" spans="1:10" ht="50.25" customHeight="1">
      <c r="A186" s="39" t="s">
        <v>100</v>
      </c>
      <c r="B186" s="40"/>
      <c r="C186" s="41"/>
      <c r="D186" s="9" t="s">
        <v>145</v>
      </c>
      <c r="E186" s="9" t="s">
        <v>147</v>
      </c>
      <c r="F186" s="9" t="s">
        <v>101</v>
      </c>
      <c r="G186" s="8">
        <f t="shared" si="1"/>
        <v>49741</v>
      </c>
      <c r="H186" s="8"/>
      <c r="I186" s="8">
        <f>12266+5533+3757+2251+2109+1816+4193+3820+9546+1859+226+185+93+108+108+257+696</f>
        <v>48823</v>
      </c>
      <c r="J186" s="8">
        <f>100+35+40+35+8+10+30+100+20+250+20+20+150+100</f>
        <v>918</v>
      </c>
    </row>
    <row r="187" spans="1:10" ht="23.25" customHeight="1">
      <c r="A187" s="39" t="s">
        <v>52</v>
      </c>
      <c r="B187" s="40"/>
      <c r="C187" s="41"/>
      <c r="D187" s="9" t="s">
        <v>145</v>
      </c>
      <c r="E187" s="9" t="s">
        <v>148</v>
      </c>
      <c r="F187" s="9" t="s">
        <v>9</v>
      </c>
      <c r="G187" s="8">
        <f t="shared" si="1"/>
        <v>0</v>
      </c>
      <c r="H187" s="8"/>
      <c r="I187" s="8">
        <f>I188</f>
        <v>0</v>
      </c>
      <c r="J187" s="8">
        <f>J188</f>
        <v>0</v>
      </c>
    </row>
    <row r="188" spans="1:10" ht="46.5" customHeight="1">
      <c r="A188" s="39" t="s">
        <v>100</v>
      </c>
      <c r="B188" s="40"/>
      <c r="C188" s="41"/>
      <c r="D188" s="9" t="s">
        <v>145</v>
      </c>
      <c r="E188" s="9" t="s">
        <v>148</v>
      </c>
      <c r="F188" s="9" t="s">
        <v>101</v>
      </c>
      <c r="G188" s="8">
        <f t="shared" si="1"/>
        <v>0</v>
      </c>
      <c r="H188" s="8"/>
      <c r="I188" s="8">
        <v>0</v>
      </c>
      <c r="J188" s="8"/>
    </row>
    <row r="189" spans="1:10" ht="20.25" customHeight="1">
      <c r="A189" s="39" t="s">
        <v>36</v>
      </c>
      <c r="B189" s="47"/>
      <c r="C189" s="48"/>
      <c r="D189" s="3" t="s">
        <v>145</v>
      </c>
      <c r="E189" s="3" t="s">
        <v>149</v>
      </c>
      <c r="F189" s="3" t="s">
        <v>9</v>
      </c>
      <c r="G189" s="5">
        <f t="shared" si="1"/>
        <v>22944</v>
      </c>
      <c r="H189" s="5"/>
      <c r="I189" s="5">
        <f>I190</f>
        <v>22334</v>
      </c>
      <c r="J189" s="5">
        <f>J190</f>
        <v>610</v>
      </c>
    </row>
    <row r="190" spans="1:10" ht="40.5" customHeight="1">
      <c r="A190" s="39" t="s">
        <v>100</v>
      </c>
      <c r="B190" s="40"/>
      <c r="C190" s="41"/>
      <c r="D190" s="15" t="s">
        <v>145</v>
      </c>
      <c r="E190" s="15" t="s">
        <v>149</v>
      </c>
      <c r="F190" s="15" t="s">
        <v>101</v>
      </c>
      <c r="G190" s="14">
        <f t="shared" si="1"/>
        <v>22944</v>
      </c>
      <c r="H190" s="14"/>
      <c r="I190" s="14">
        <f>21355+979</f>
        <v>22334</v>
      </c>
      <c r="J190" s="14">
        <f>500+110</f>
        <v>610</v>
      </c>
    </row>
    <row r="191" spans="1:10" ht="37.5" customHeight="1">
      <c r="A191" s="39" t="s">
        <v>150</v>
      </c>
      <c r="B191" s="40"/>
      <c r="C191" s="41"/>
      <c r="D191" s="15" t="s">
        <v>145</v>
      </c>
      <c r="E191" s="15" t="s">
        <v>151</v>
      </c>
      <c r="F191" s="15" t="s">
        <v>9</v>
      </c>
      <c r="G191" s="14">
        <f>G192</f>
        <v>0</v>
      </c>
      <c r="H191" s="14"/>
      <c r="I191" s="14">
        <f>I192</f>
        <v>0</v>
      </c>
      <c r="J191" s="14">
        <f>J192</f>
        <v>0</v>
      </c>
    </row>
    <row r="192" spans="1:10" ht="38.25" customHeight="1">
      <c r="A192" s="39" t="s">
        <v>100</v>
      </c>
      <c r="B192" s="40"/>
      <c r="C192" s="41"/>
      <c r="D192" s="15" t="s">
        <v>145</v>
      </c>
      <c r="E192" s="15" t="s">
        <v>151</v>
      </c>
      <c r="F192" s="15" t="s">
        <v>101</v>
      </c>
      <c r="G192" s="14">
        <f>I192+J192</f>
        <v>0</v>
      </c>
      <c r="H192" s="14"/>
      <c r="I192" s="14">
        <v>0</v>
      </c>
      <c r="J192" s="14">
        <v>0</v>
      </c>
    </row>
    <row r="193" spans="1:10" ht="51.75" customHeight="1">
      <c r="A193" s="42" t="s">
        <v>205</v>
      </c>
      <c r="B193" s="42"/>
      <c r="C193" s="42"/>
      <c r="D193" s="3" t="s">
        <v>145</v>
      </c>
      <c r="E193" s="3" t="s">
        <v>206</v>
      </c>
      <c r="F193" s="3" t="s">
        <v>9</v>
      </c>
      <c r="G193" s="5">
        <f>G194</f>
        <v>1180</v>
      </c>
      <c r="H193" s="5"/>
      <c r="I193" s="5">
        <f>I194</f>
        <v>1180</v>
      </c>
      <c r="J193" s="5">
        <f>J194</f>
        <v>0</v>
      </c>
    </row>
    <row r="194" spans="1:10" ht="57" customHeight="1">
      <c r="A194" s="42" t="s">
        <v>156</v>
      </c>
      <c r="B194" s="43"/>
      <c r="C194" s="43"/>
      <c r="D194" s="3" t="s">
        <v>145</v>
      </c>
      <c r="E194" s="3" t="s">
        <v>206</v>
      </c>
      <c r="F194" s="3" t="s">
        <v>159</v>
      </c>
      <c r="G194" s="5">
        <f>I194+J194</f>
        <v>1180</v>
      </c>
      <c r="H194" s="5"/>
      <c r="I194" s="5">
        <v>1180</v>
      </c>
      <c r="J194" s="5"/>
    </row>
    <row r="195" spans="1:10" ht="24.75" customHeight="1">
      <c r="A195" s="52" t="s">
        <v>39</v>
      </c>
      <c r="B195" s="98"/>
      <c r="C195" s="99"/>
      <c r="D195" s="15" t="s">
        <v>152</v>
      </c>
      <c r="E195" s="15" t="s">
        <v>58</v>
      </c>
      <c r="F195" s="15" t="s">
        <v>9</v>
      </c>
      <c r="G195" s="14">
        <f>G196</f>
        <v>0</v>
      </c>
      <c r="H195" s="14"/>
      <c r="I195" s="14">
        <f>I196</f>
        <v>0</v>
      </c>
      <c r="J195" s="14">
        <f>J196</f>
        <v>0</v>
      </c>
    </row>
    <row r="196" spans="1:10" ht="24" customHeight="1">
      <c r="A196" s="39" t="s">
        <v>153</v>
      </c>
      <c r="B196" s="40"/>
      <c r="C196" s="41"/>
      <c r="D196" s="15" t="s">
        <v>152</v>
      </c>
      <c r="E196" s="15" t="s">
        <v>154</v>
      </c>
      <c r="F196" s="15" t="s">
        <v>9</v>
      </c>
      <c r="G196" s="14">
        <f>G197</f>
        <v>0</v>
      </c>
      <c r="H196" s="14"/>
      <c r="I196" s="14">
        <f>I197</f>
        <v>0</v>
      </c>
      <c r="J196" s="14">
        <f>J197</f>
        <v>0</v>
      </c>
    </row>
    <row r="197" spans="1:10" ht="49.5" customHeight="1">
      <c r="A197" s="39" t="s">
        <v>100</v>
      </c>
      <c r="B197" s="40"/>
      <c r="C197" s="41"/>
      <c r="D197" s="15" t="s">
        <v>152</v>
      </c>
      <c r="E197" s="15" t="s">
        <v>154</v>
      </c>
      <c r="F197" s="15" t="s">
        <v>101</v>
      </c>
      <c r="G197" s="14">
        <f>I197+J197</f>
        <v>0</v>
      </c>
      <c r="H197" s="14"/>
      <c r="I197" s="14">
        <v>0</v>
      </c>
      <c r="J197" s="14"/>
    </row>
    <row r="198" spans="1:10" ht="27.75" customHeight="1">
      <c r="A198" s="52" t="s">
        <v>40</v>
      </c>
      <c r="B198" s="98"/>
      <c r="C198" s="99"/>
      <c r="D198" s="15" t="s">
        <v>157</v>
      </c>
      <c r="E198" s="15" t="s">
        <v>58</v>
      </c>
      <c r="F198" s="15" t="s">
        <v>9</v>
      </c>
      <c r="G198" s="14">
        <f>I198+J198</f>
        <v>5885</v>
      </c>
      <c r="H198" s="14"/>
      <c r="I198" s="14">
        <f>I199</f>
        <v>5885</v>
      </c>
      <c r="J198" s="14">
        <f>J199</f>
        <v>0</v>
      </c>
    </row>
    <row r="199" spans="1:10" ht="65.25" customHeight="1">
      <c r="A199" s="39" t="s">
        <v>155</v>
      </c>
      <c r="B199" s="40"/>
      <c r="C199" s="41"/>
      <c r="D199" s="15" t="s">
        <v>157</v>
      </c>
      <c r="E199" s="15" t="s">
        <v>158</v>
      </c>
      <c r="F199" s="15" t="s">
        <v>9</v>
      </c>
      <c r="G199" s="14">
        <f>G201+G200</f>
        <v>5885</v>
      </c>
      <c r="H199" s="14"/>
      <c r="I199" s="14">
        <f>I201+I200</f>
        <v>5885</v>
      </c>
      <c r="J199" s="14">
        <f>J201+J200</f>
        <v>0</v>
      </c>
    </row>
    <row r="200" spans="1:10" ht="43.5" customHeight="1">
      <c r="A200" s="39" t="s">
        <v>100</v>
      </c>
      <c r="B200" s="40"/>
      <c r="C200" s="41"/>
      <c r="D200" s="15" t="s">
        <v>157</v>
      </c>
      <c r="E200" s="15" t="s">
        <v>158</v>
      </c>
      <c r="F200" s="15" t="s">
        <v>101</v>
      </c>
      <c r="G200" s="14">
        <f>I200+J200</f>
        <v>5885</v>
      </c>
      <c r="H200" s="14"/>
      <c r="I200" s="14">
        <f>885+5000</f>
        <v>5885</v>
      </c>
      <c r="J200" s="14"/>
    </row>
    <row r="201" spans="1:10" ht="53.25" customHeight="1">
      <c r="A201" s="39" t="s">
        <v>156</v>
      </c>
      <c r="B201" s="40"/>
      <c r="C201" s="41"/>
      <c r="D201" s="15" t="s">
        <v>157</v>
      </c>
      <c r="E201" s="15" t="s">
        <v>158</v>
      </c>
      <c r="F201" s="15" t="s">
        <v>159</v>
      </c>
      <c r="G201" s="14">
        <f>I201+J201</f>
        <v>0</v>
      </c>
      <c r="H201" s="14"/>
      <c r="I201" s="14"/>
      <c r="J201" s="14"/>
    </row>
    <row r="202" spans="1:10" ht="56.25" customHeight="1">
      <c r="A202" s="49" t="s">
        <v>263</v>
      </c>
      <c r="B202" s="50"/>
      <c r="C202" s="51"/>
      <c r="D202" s="15" t="s">
        <v>264</v>
      </c>
      <c r="E202" s="15" t="s">
        <v>58</v>
      </c>
      <c r="F202" s="15" t="s">
        <v>9</v>
      </c>
      <c r="G202" s="14">
        <f>G203</f>
        <v>8619</v>
      </c>
      <c r="H202" s="14"/>
      <c r="I202" s="14">
        <f>I203</f>
        <v>8319</v>
      </c>
      <c r="J202" s="14">
        <f>J203</f>
        <v>300</v>
      </c>
    </row>
    <row r="203" spans="1:10" ht="102.75" customHeight="1">
      <c r="A203" s="42" t="s">
        <v>140</v>
      </c>
      <c r="B203" s="42"/>
      <c r="C203" s="42"/>
      <c r="D203" s="6" t="s">
        <v>264</v>
      </c>
      <c r="E203" s="6" t="s">
        <v>141</v>
      </c>
      <c r="F203" s="6" t="s">
        <v>9</v>
      </c>
      <c r="G203" s="5">
        <f>G204</f>
        <v>8619</v>
      </c>
      <c r="H203" s="5"/>
      <c r="I203" s="5">
        <f>I204</f>
        <v>8319</v>
      </c>
      <c r="J203" s="5">
        <f>J204</f>
        <v>300</v>
      </c>
    </row>
    <row r="204" spans="1:10" ht="45.75" customHeight="1">
      <c r="A204" s="39" t="s">
        <v>100</v>
      </c>
      <c r="B204" s="47"/>
      <c r="C204" s="48"/>
      <c r="D204" s="6" t="s">
        <v>264</v>
      </c>
      <c r="E204" s="6" t="s">
        <v>141</v>
      </c>
      <c r="F204" s="6" t="s">
        <v>101</v>
      </c>
      <c r="G204" s="5">
        <f>I204+J204</f>
        <v>8619</v>
      </c>
      <c r="H204" s="5"/>
      <c r="I204" s="5">
        <v>8319</v>
      </c>
      <c r="J204" s="5">
        <v>300</v>
      </c>
    </row>
    <row r="205" spans="1:10" ht="15.75" customHeight="1">
      <c r="A205" s="63" t="s">
        <v>160</v>
      </c>
      <c r="B205" s="64"/>
      <c r="C205" s="65"/>
      <c r="D205" s="30" t="s">
        <v>22</v>
      </c>
      <c r="E205" s="30" t="s">
        <v>58</v>
      </c>
      <c r="F205" s="30" t="s">
        <v>9</v>
      </c>
      <c r="G205" s="29">
        <f>I205+J205</f>
        <v>447570</v>
      </c>
      <c r="H205" s="29">
        <f>H206+H219+H226</f>
        <v>60991</v>
      </c>
      <c r="I205" s="29">
        <f>I206+I219+I226</f>
        <v>423400.9</v>
      </c>
      <c r="J205" s="29">
        <f>J206+J219+J226</f>
        <v>24169.1</v>
      </c>
    </row>
    <row r="206" spans="1:10" ht="29.25" customHeight="1">
      <c r="A206" s="52" t="s">
        <v>41</v>
      </c>
      <c r="B206" s="53"/>
      <c r="C206" s="54"/>
      <c r="D206" s="6" t="s">
        <v>161</v>
      </c>
      <c r="E206" s="6" t="s">
        <v>58</v>
      </c>
      <c r="F206" s="6" t="s">
        <v>9</v>
      </c>
      <c r="G206" s="5">
        <f>G213+G207+G209+G211+G215+G217</f>
        <v>441213</v>
      </c>
      <c r="H206" s="5">
        <f>18562+29043+13386</f>
        <v>60991</v>
      </c>
      <c r="I206" s="5">
        <f>I213+I207+I209+I211+I215+I217</f>
        <v>417166.9</v>
      </c>
      <c r="J206" s="5">
        <f>J213+J207+J209+J211+J215</f>
        <v>24046.1</v>
      </c>
    </row>
    <row r="207" spans="1:10" ht="57" customHeight="1">
      <c r="A207" s="44" t="s">
        <v>162</v>
      </c>
      <c r="B207" s="45"/>
      <c r="C207" s="46"/>
      <c r="D207" s="13" t="s">
        <v>161</v>
      </c>
      <c r="E207" s="13" t="s">
        <v>163</v>
      </c>
      <c r="F207" s="13" t="s">
        <v>9</v>
      </c>
      <c r="G207" s="14">
        <f aca="true" t="shared" si="2" ref="G207:G214">I207+J207</f>
        <v>56845.700000000004</v>
      </c>
      <c r="H207" s="14">
        <f>18562+29043</f>
        <v>47605</v>
      </c>
      <c r="I207" s="14">
        <f>I208</f>
        <v>52106.4</v>
      </c>
      <c r="J207" s="14">
        <f>J208</f>
        <v>4739.3</v>
      </c>
    </row>
    <row r="208" spans="1:10" ht="40.5" customHeight="1">
      <c r="A208" s="42" t="s">
        <v>100</v>
      </c>
      <c r="B208" s="42"/>
      <c r="C208" s="42"/>
      <c r="D208" s="3" t="s">
        <v>161</v>
      </c>
      <c r="E208" s="3" t="s">
        <v>163</v>
      </c>
      <c r="F208" s="3" t="s">
        <v>101</v>
      </c>
      <c r="G208" s="4">
        <f t="shared" si="2"/>
        <v>56845.700000000004</v>
      </c>
      <c r="H208" s="4">
        <f>18562+29043</f>
        <v>47605</v>
      </c>
      <c r="I208" s="4">
        <f>18562+25+29043+4476.4</f>
        <v>52106.4</v>
      </c>
      <c r="J208" s="4">
        <f>620+4119.3</f>
        <v>4739.3</v>
      </c>
    </row>
    <row r="209" spans="1:10" ht="33.75" customHeight="1">
      <c r="A209" s="39" t="s">
        <v>166</v>
      </c>
      <c r="B209" s="47"/>
      <c r="C209" s="48"/>
      <c r="D209" s="3" t="s">
        <v>161</v>
      </c>
      <c r="E209" s="3" t="s">
        <v>164</v>
      </c>
      <c r="F209" s="3" t="s">
        <v>9</v>
      </c>
      <c r="G209" s="4">
        <f t="shared" si="2"/>
        <v>160259.30000000002</v>
      </c>
      <c r="H209" s="4">
        <v>0</v>
      </c>
      <c r="I209" s="4">
        <f>I210</f>
        <v>154840.1</v>
      </c>
      <c r="J209" s="4">
        <f>J210</f>
        <v>5419.2</v>
      </c>
    </row>
    <row r="210" spans="1:10" ht="41.25" customHeight="1">
      <c r="A210" s="42" t="s">
        <v>100</v>
      </c>
      <c r="B210" s="43"/>
      <c r="C210" s="43"/>
      <c r="D210" s="6" t="s">
        <v>161</v>
      </c>
      <c r="E210" s="6" t="s">
        <v>164</v>
      </c>
      <c r="F210" s="6" t="s">
        <v>101</v>
      </c>
      <c r="G210" s="5">
        <f t="shared" si="2"/>
        <v>160259.30000000002</v>
      </c>
      <c r="H210" s="5">
        <v>0</v>
      </c>
      <c r="I210" s="5">
        <f>5860+38422.6+110557.5</f>
        <v>154840.1</v>
      </c>
      <c r="J210" s="5">
        <v>5419.2</v>
      </c>
    </row>
    <row r="211" spans="1:10" ht="39" customHeight="1">
      <c r="A211" s="39" t="s">
        <v>42</v>
      </c>
      <c r="B211" s="40"/>
      <c r="C211" s="41"/>
      <c r="D211" s="6" t="s">
        <v>161</v>
      </c>
      <c r="E211" s="6" t="s">
        <v>165</v>
      </c>
      <c r="F211" s="6" t="s">
        <v>9</v>
      </c>
      <c r="G211" s="5">
        <f t="shared" si="2"/>
        <v>83905.6</v>
      </c>
      <c r="H211" s="5">
        <v>0</v>
      </c>
      <c r="I211" s="5">
        <f>I212</f>
        <v>70018</v>
      </c>
      <c r="J211" s="5">
        <f>J212</f>
        <v>13887.6</v>
      </c>
    </row>
    <row r="212" spans="1:10" ht="47.25" customHeight="1">
      <c r="A212" s="42" t="s">
        <v>100</v>
      </c>
      <c r="B212" s="43"/>
      <c r="C212" s="43"/>
      <c r="D212" s="6" t="s">
        <v>161</v>
      </c>
      <c r="E212" s="6" t="s">
        <v>165</v>
      </c>
      <c r="F212" s="6" t="s">
        <v>101</v>
      </c>
      <c r="G212" s="5">
        <f t="shared" si="2"/>
        <v>83905.6</v>
      </c>
      <c r="H212" s="5">
        <v>0</v>
      </c>
      <c r="I212" s="5">
        <f>504+50939.6+15099.4+3475</f>
        <v>70018</v>
      </c>
      <c r="J212" s="5">
        <v>13887.6</v>
      </c>
    </row>
    <row r="213" spans="1:10" ht="25.5" customHeight="1">
      <c r="A213" s="39" t="s">
        <v>43</v>
      </c>
      <c r="B213" s="47"/>
      <c r="C213" s="48"/>
      <c r="D213" s="6" t="s">
        <v>161</v>
      </c>
      <c r="E213" s="6" t="s">
        <v>167</v>
      </c>
      <c r="F213" s="6" t="s">
        <v>9</v>
      </c>
      <c r="G213" s="5">
        <f t="shared" si="2"/>
        <v>1303.4</v>
      </c>
      <c r="H213" s="5"/>
      <c r="I213" s="5">
        <f>I214</f>
        <v>1303.4</v>
      </c>
      <c r="J213" s="5">
        <f>J214</f>
        <v>0</v>
      </c>
    </row>
    <row r="214" spans="1:10" ht="42" customHeight="1">
      <c r="A214" s="39" t="s">
        <v>100</v>
      </c>
      <c r="B214" s="40"/>
      <c r="C214" s="41"/>
      <c r="D214" s="6" t="s">
        <v>161</v>
      </c>
      <c r="E214" s="6" t="s">
        <v>167</v>
      </c>
      <c r="F214" s="6" t="s">
        <v>101</v>
      </c>
      <c r="G214" s="5">
        <f t="shared" si="2"/>
        <v>1303.4</v>
      </c>
      <c r="H214" s="5"/>
      <c r="I214" s="5">
        <v>1303.4</v>
      </c>
      <c r="J214" s="5"/>
    </row>
    <row r="215" spans="1:10" ht="32.25" customHeight="1">
      <c r="A215" s="39" t="s">
        <v>44</v>
      </c>
      <c r="B215" s="40"/>
      <c r="C215" s="41"/>
      <c r="D215" s="6" t="s">
        <v>161</v>
      </c>
      <c r="E215" s="6" t="s">
        <v>168</v>
      </c>
      <c r="F215" s="6" t="s">
        <v>9</v>
      </c>
      <c r="G215" s="5">
        <f>G216</f>
        <v>125513</v>
      </c>
      <c r="H215" s="5">
        <v>0</v>
      </c>
      <c r="I215" s="5">
        <f>I216</f>
        <v>125513</v>
      </c>
      <c r="J215" s="5">
        <f>J216</f>
        <v>0</v>
      </c>
    </row>
    <row r="216" spans="1:10" ht="42.75" customHeight="1">
      <c r="A216" s="42" t="s">
        <v>100</v>
      </c>
      <c r="B216" s="43"/>
      <c r="C216" s="43"/>
      <c r="D216" s="6" t="s">
        <v>161</v>
      </c>
      <c r="E216" s="6" t="s">
        <v>168</v>
      </c>
      <c r="F216" s="6" t="s">
        <v>101</v>
      </c>
      <c r="G216" s="5">
        <f>I216+J216</f>
        <v>125513</v>
      </c>
      <c r="H216" s="5">
        <v>0</v>
      </c>
      <c r="I216" s="5">
        <f>308+125205</f>
        <v>125513</v>
      </c>
      <c r="J216" s="5"/>
    </row>
    <row r="217" spans="1:10" ht="34.5" customHeight="1">
      <c r="A217" s="39" t="s">
        <v>257</v>
      </c>
      <c r="B217" s="40"/>
      <c r="C217" s="41"/>
      <c r="D217" s="13" t="s">
        <v>161</v>
      </c>
      <c r="E217" s="13" t="s">
        <v>258</v>
      </c>
      <c r="F217" s="13" t="s">
        <v>9</v>
      </c>
      <c r="G217" s="14">
        <f>G218</f>
        <v>13386</v>
      </c>
      <c r="H217" s="14">
        <v>13386</v>
      </c>
      <c r="I217" s="14">
        <f>I218</f>
        <v>13386</v>
      </c>
      <c r="J217" s="14">
        <f>J218</f>
        <v>0</v>
      </c>
    </row>
    <row r="218" spans="1:10" ht="80.25" customHeight="1">
      <c r="A218" s="39" t="s">
        <v>276</v>
      </c>
      <c r="B218" s="40"/>
      <c r="C218" s="41"/>
      <c r="D218" s="13" t="s">
        <v>161</v>
      </c>
      <c r="E218" s="13" t="s">
        <v>258</v>
      </c>
      <c r="F218" s="13" t="s">
        <v>277</v>
      </c>
      <c r="G218" s="14">
        <f>I218+J218</f>
        <v>13386</v>
      </c>
      <c r="H218" s="14">
        <v>13386</v>
      </c>
      <c r="I218" s="14">
        <v>13386</v>
      </c>
      <c r="J218" s="14"/>
    </row>
    <row r="219" spans="1:10" ht="32.25" customHeight="1">
      <c r="A219" s="49" t="s">
        <v>169</v>
      </c>
      <c r="B219" s="50"/>
      <c r="C219" s="51"/>
      <c r="D219" s="13" t="s">
        <v>170</v>
      </c>
      <c r="E219" s="13" t="s">
        <v>58</v>
      </c>
      <c r="F219" s="13" t="s">
        <v>9</v>
      </c>
      <c r="G219" s="14">
        <f>I219+J219</f>
        <v>6357</v>
      </c>
      <c r="H219" s="14"/>
      <c r="I219" s="14">
        <f>I224+I222</f>
        <v>6234</v>
      </c>
      <c r="J219" s="14">
        <f>J224+J222+J220</f>
        <v>123</v>
      </c>
    </row>
    <row r="220" spans="1:10" ht="32.25" customHeight="1">
      <c r="A220" s="44" t="s">
        <v>85</v>
      </c>
      <c r="B220" s="45"/>
      <c r="C220" s="46"/>
      <c r="D220" s="6" t="s">
        <v>170</v>
      </c>
      <c r="E220" s="6" t="s">
        <v>86</v>
      </c>
      <c r="F220" s="6" t="s">
        <v>9</v>
      </c>
      <c r="G220" s="5">
        <f>G221</f>
        <v>0</v>
      </c>
      <c r="H220" s="5"/>
      <c r="I220" s="5">
        <f>I221</f>
        <v>0</v>
      </c>
      <c r="J220" s="5">
        <f>J221</f>
        <v>0</v>
      </c>
    </row>
    <row r="221" spans="1:10" ht="42" customHeight="1">
      <c r="A221" s="44" t="s">
        <v>117</v>
      </c>
      <c r="B221" s="45"/>
      <c r="C221" s="46"/>
      <c r="D221" s="6" t="s">
        <v>170</v>
      </c>
      <c r="E221" s="6" t="s">
        <v>86</v>
      </c>
      <c r="F221" s="6" t="s">
        <v>87</v>
      </c>
      <c r="G221" s="5">
        <f aca="true" t="shared" si="3" ref="G221:G226">I221+J221</f>
        <v>0</v>
      </c>
      <c r="H221" s="5"/>
      <c r="I221" s="5"/>
      <c r="J221" s="5">
        <v>0</v>
      </c>
    </row>
    <row r="222" spans="1:10" ht="42" customHeight="1">
      <c r="A222" s="44" t="s">
        <v>171</v>
      </c>
      <c r="B222" s="40"/>
      <c r="C222" s="41"/>
      <c r="D222" s="13" t="s">
        <v>170</v>
      </c>
      <c r="E222" s="13" t="s">
        <v>172</v>
      </c>
      <c r="F222" s="13" t="s">
        <v>9</v>
      </c>
      <c r="G222" s="14">
        <f t="shared" si="3"/>
        <v>6319</v>
      </c>
      <c r="H222" s="14"/>
      <c r="I222" s="14">
        <f>I223</f>
        <v>6196</v>
      </c>
      <c r="J222" s="14">
        <f>J223</f>
        <v>123</v>
      </c>
    </row>
    <row r="223" spans="1:10" ht="52.5" customHeight="1">
      <c r="A223" s="44" t="s">
        <v>100</v>
      </c>
      <c r="B223" s="40"/>
      <c r="C223" s="41"/>
      <c r="D223" s="13" t="s">
        <v>170</v>
      </c>
      <c r="E223" s="13" t="s">
        <v>172</v>
      </c>
      <c r="F223" s="13" t="s">
        <v>101</v>
      </c>
      <c r="G223" s="14">
        <f t="shared" si="3"/>
        <v>6319</v>
      </c>
      <c r="H223" s="14"/>
      <c r="I223" s="14">
        <v>6196</v>
      </c>
      <c r="J223" s="14">
        <v>123</v>
      </c>
    </row>
    <row r="224" spans="1:10" ht="56.25" customHeight="1">
      <c r="A224" s="62" t="s">
        <v>173</v>
      </c>
      <c r="B224" s="53"/>
      <c r="C224" s="54"/>
      <c r="D224" s="6" t="s">
        <v>170</v>
      </c>
      <c r="E224" s="6" t="s">
        <v>174</v>
      </c>
      <c r="F224" s="6" t="s">
        <v>9</v>
      </c>
      <c r="G224" s="5">
        <f t="shared" si="3"/>
        <v>38</v>
      </c>
      <c r="H224" s="5"/>
      <c r="I224" s="5">
        <f>I225</f>
        <v>38</v>
      </c>
      <c r="J224" s="5">
        <f>J225</f>
        <v>0</v>
      </c>
    </row>
    <row r="225" spans="1:10" ht="48" customHeight="1">
      <c r="A225" s="44" t="s">
        <v>333</v>
      </c>
      <c r="B225" s="40"/>
      <c r="C225" s="41"/>
      <c r="D225" s="13" t="s">
        <v>170</v>
      </c>
      <c r="E225" s="13" t="s">
        <v>174</v>
      </c>
      <c r="F225" s="13" t="s">
        <v>249</v>
      </c>
      <c r="G225" s="14">
        <f t="shared" si="3"/>
        <v>38</v>
      </c>
      <c r="H225" s="14"/>
      <c r="I225" s="14">
        <v>38</v>
      </c>
      <c r="J225" s="14"/>
    </row>
    <row r="226" spans="1:10" ht="31.5" customHeight="1">
      <c r="A226" s="49" t="s">
        <v>175</v>
      </c>
      <c r="B226" s="50"/>
      <c r="C226" s="51"/>
      <c r="D226" s="13" t="s">
        <v>176</v>
      </c>
      <c r="E226" s="13" t="s">
        <v>58</v>
      </c>
      <c r="F226" s="13" t="s">
        <v>9</v>
      </c>
      <c r="G226" s="14">
        <f t="shared" si="3"/>
        <v>0</v>
      </c>
      <c r="H226" s="14"/>
      <c r="I226" s="14">
        <f>I227</f>
        <v>0</v>
      </c>
      <c r="J226" s="14">
        <f>J227</f>
        <v>0</v>
      </c>
    </row>
    <row r="227" spans="1:10" ht="101.25" customHeight="1">
      <c r="A227" s="55" t="s">
        <v>140</v>
      </c>
      <c r="B227" s="56"/>
      <c r="C227" s="57"/>
      <c r="D227" s="6" t="s">
        <v>176</v>
      </c>
      <c r="E227" s="6" t="s">
        <v>141</v>
      </c>
      <c r="F227" s="6" t="s">
        <v>9</v>
      </c>
      <c r="G227" s="5">
        <f>G228</f>
        <v>0</v>
      </c>
      <c r="H227" s="5"/>
      <c r="I227" s="5">
        <f>I228</f>
        <v>0</v>
      </c>
      <c r="J227" s="5">
        <f>J228</f>
        <v>0</v>
      </c>
    </row>
    <row r="228" spans="1:10" ht="45.75" customHeight="1">
      <c r="A228" s="39" t="s">
        <v>100</v>
      </c>
      <c r="B228" s="47"/>
      <c r="C228" s="48"/>
      <c r="D228" s="6" t="s">
        <v>176</v>
      </c>
      <c r="E228" s="6" t="s">
        <v>141</v>
      </c>
      <c r="F228" s="6" t="s">
        <v>101</v>
      </c>
      <c r="G228" s="5">
        <f>I228+J228</f>
        <v>0</v>
      </c>
      <c r="H228" s="5"/>
      <c r="I228" s="5">
        <v>0</v>
      </c>
      <c r="J228" s="5">
        <v>0</v>
      </c>
    </row>
    <row r="229" spans="1:10" ht="19.5" customHeight="1">
      <c r="A229" s="104" t="s">
        <v>45</v>
      </c>
      <c r="B229" s="105"/>
      <c r="C229" s="106"/>
      <c r="D229" s="31" t="s">
        <v>177</v>
      </c>
      <c r="E229" s="32" t="s">
        <v>58</v>
      </c>
      <c r="F229" s="31" t="s">
        <v>9</v>
      </c>
      <c r="G229" s="11">
        <f>G230+G233+G241</f>
        <v>235818</v>
      </c>
      <c r="H229" s="11">
        <f>H233+H241</f>
        <v>232746</v>
      </c>
      <c r="I229" s="11">
        <f>I230+I233+I241</f>
        <v>235818</v>
      </c>
      <c r="J229" s="11">
        <f>J230+J233+J241</f>
        <v>0</v>
      </c>
    </row>
    <row r="230" spans="1:10" ht="21" customHeight="1">
      <c r="A230" s="52" t="s">
        <v>178</v>
      </c>
      <c r="B230" s="53"/>
      <c r="C230" s="54"/>
      <c r="D230" s="7">
        <v>1001</v>
      </c>
      <c r="E230" s="6" t="s">
        <v>58</v>
      </c>
      <c r="F230" s="3" t="s">
        <v>9</v>
      </c>
      <c r="G230" s="4">
        <f>G231</f>
        <v>3072</v>
      </c>
      <c r="H230" s="4"/>
      <c r="I230" s="4">
        <f>I231</f>
        <v>3072</v>
      </c>
      <c r="J230" s="4">
        <f>J231</f>
        <v>0</v>
      </c>
    </row>
    <row r="231" spans="1:10" ht="22.5" customHeight="1">
      <c r="A231" s="39" t="s">
        <v>179</v>
      </c>
      <c r="B231" s="40"/>
      <c r="C231" s="41"/>
      <c r="D231" s="17">
        <v>1001</v>
      </c>
      <c r="E231" s="13" t="s">
        <v>180</v>
      </c>
      <c r="F231" s="15" t="s">
        <v>9</v>
      </c>
      <c r="G231" s="16">
        <f>G232</f>
        <v>3072</v>
      </c>
      <c r="H231" s="16"/>
      <c r="I231" s="16">
        <f>I232</f>
        <v>3072</v>
      </c>
      <c r="J231" s="16">
        <f>J232</f>
        <v>0</v>
      </c>
    </row>
    <row r="232" spans="1:10" ht="66" customHeight="1">
      <c r="A232" s="39" t="s">
        <v>181</v>
      </c>
      <c r="B232" s="40"/>
      <c r="C232" s="41"/>
      <c r="D232" s="17">
        <v>1001</v>
      </c>
      <c r="E232" s="13" t="s">
        <v>180</v>
      </c>
      <c r="F232" s="15" t="s">
        <v>182</v>
      </c>
      <c r="G232" s="16">
        <f>I232+J232</f>
        <v>3072</v>
      </c>
      <c r="H232" s="16"/>
      <c r="I232" s="16">
        <f>2942+130</f>
        <v>3072</v>
      </c>
      <c r="J232" s="16"/>
    </row>
    <row r="233" spans="1:10" ht="33" customHeight="1">
      <c r="A233" s="66" t="s">
        <v>189</v>
      </c>
      <c r="B233" s="66"/>
      <c r="C233" s="66"/>
      <c r="D233" s="6" t="s">
        <v>190</v>
      </c>
      <c r="E233" s="6" t="s">
        <v>58</v>
      </c>
      <c r="F233" s="6" t="s">
        <v>9</v>
      </c>
      <c r="G233" s="5">
        <f>G234+G236+G239</f>
        <v>232746</v>
      </c>
      <c r="H233" s="5">
        <f>H234+H236+H239</f>
        <v>232746</v>
      </c>
      <c r="I233" s="5">
        <f>I234+I236+I239</f>
        <v>232746</v>
      </c>
      <c r="J233" s="5">
        <f>J234</f>
        <v>0</v>
      </c>
    </row>
    <row r="234" spans="1:10" ht="39" customHeight="1">
      <c r="A234" s="42" t="s">
        <v>200</v>
      </c>
      <c r="B234" s="42"/>
      <c r="C234" s="42"/>
      <c r="D234" s="6" t="s">
        <v>190</v>
      </c>
      <c r="E234" s="6" t="s">
        <v>201</v>
      </c>
      <c r="F234" s="6" t="s">
        <v>9</v>
      </c>
      <c r="G234" s="5">
        <f>G235</f>
        <v>0</v>
      </c>
      <c r="H234" s="5">
        <v>0</v>
      </c>
      <c r="I234" s="5">
        <f>I235</f>
        <v>0</v>
      </c>
      <c r="J234" s="5">
        <f>J235</f>
        <v>0</v>
      </c>
    </row>
    <row r="235" spans="1:10" ht="52.5" customHeight="1">
      <c r="A235" s="39" t="s">
        <v>261</v>
      </c>
      <c r="B235" s="40"/>
      <c r="C235" s="41"/>
      <c r="D235" s="6" t="s">
        <v>190</v>
      </c>
      <c r="E235" s="6" t="s">
        <v>201</v>
      </c>
      <c r="F235" s="6" t="s">
        <v>262</v>
      </c>
      <c r="G235" s="5">
        <f>I235+J235</f>
        <v>0</v>
      </c>
      <c r="H235" s="5">
        <v>0</v>
      </c>
      <c r="I235" s="5">
        <v>0</v>
      </c>
      <c r="J235" s="5"/>
    </row>
    <row r="236" spans="1:10" ht="23.25" customHeight="1">
      <c r="A236" s="39" t="s">
        <v>251</v>
      </c>
      <c r="B236" s="40"/>
      <c r="C236" s="41"/>
      <c r="D236" s="6" t="s">
        <v>190</v>
      </c>
      <c r="E236" s="6" t="s">
        <v>252</v>
      </c>
      <c r="F236" s="6" t="s">
        <v>9</v>
      </c>
      <c r="G236" s="5">
        <f>I236+J236</f>
        <v>197637</v>
      </c>
      <c r="H236" s="5">
        <v>197637</v>
      </c>
      <c r="I236" s="5">
        <f>I237+I238</f>
        <v>197637</v>
      </c>
      <c r="J236" s="5"/>
    </row>
    <row r="237" spans="1:10" ht="52.5" customHeight="1">
      <c r="A237" s="39" t="s">
        <v>261</v>
      </c>
      <c r="B237" s="40"/>
      <c r="C237" s="41"/>
      <c r="D237" s="6" t="s">
        <v>190</v>
      </c>
      <c r="E237" s="6" t="s">
        <v>252</v>
      </c>
      <c r="F237" s="6" t="s">
        <v>262</v>
      </c>
      <c r="G237" s="5">
        <f>I237+J237</f>
        <v>197637</v>
      </c>
      <c r="H237" s="5">
        <v>197637</v>
      </c>
      <c r="I237" s="5">
        <v>197637</v>
      </c>
      <c r="J237" s="5"/>
    </row>
    <row r="238" spans="1:10" ht="52.5" customHeight="1">
      <c r="A238" s="39" t="s">
        <v>334</v>
      </c>
      <c r="B238" s="40"/>
      <c r="C238" s="41"/>
      <c r="D238" s="6" t="s">
        <v>190</v>
      </c>
      <c r="E238" s="6" t="s">
        <v>252</v>
      </c>
      <c r="F238" s="6" t="s">
        <v>335</v>
      </c>
      <c r="G238" s="5">
        <f>I238+J238</f>
        <v>0</v>
      </c>
      <c r="H238" s="5">
        <v>0</v>
      </c>
      <c r="I238" s="5">
        <v>0</v>
      </c>
      <c r="J238" s="5"/>
    </row>
    <row r="239" spans="1:10" ht="26.25" customHeight="1">
      <c r="A239" s="39" t="s">
        <v>257</v>
      </c>
      <c r="B239" s="40"/>
      <c r="C239" s="41"/>
      <c r="D239" s="6" t="s">
        <v>190</v>
      </c>
      <c r="E239" s="6" t="s">
        <v>258</v>
      </c>
      <c r="F239" s="6" t="s">
        <v>9</v>
      </c>
      <c r="G239" s="5">
        <f>G240</f>
        <v>35109</v>
      </c>
      <c r="H239" s="5">
        <f>H240</f>
        <v>35109</v>
      </c>
      <c r="I239" s="5">
        <f>I240</f>
        <v>35109</v>
      </c>
      <c r="J239" s="5"/>
    </row>
    <row r="240" spans="1:10" ht="145.5" customHeight="1">
      <c r="A240" s="39" t="s">
        <v>293</v>
      </c>
      <c r="B240" s="40"/>
      <c r="C240" s="41"/>
      <c r="D240" s="6" t="s">
        <v>190</v>
      </c>
      <c r="E240" s="6" t="s">
        <v>258</v>
      </c>
      <c r="F240" s="6" t="s">
        <v>294</v>
      </c>
      <c r="G240" s="5">
        <f>I240+J240</f>
        <v>35109</v>
      </c>
      <c r="H240" s="5">
        <v>35109</v>
      </c>
      <c r="I240" s="5">
        <v>35109</v>
      </c>
      <c r="J240" s="5"/>
    </row>
    <row r="241" spans="1:10" ht="31.5" customHeight="1">
      <c r="A241" s="58" t="s">
        <v>183</v>
      </c>
      <c r="B241" s="59"/>
      <c r="C241" s="60"/>
      <c r="D241" s="6" t="s">
        <v>184</v>
      </c>
      <c r="E241" s="6" t="s">
        <v>58</v>
      </c>
      <c r="F241" s="6" t="s">
        <v>9</v>
      </c>
      <c r="G241" s="5">
        <f>I241+J241</f>
        <v>0</v>
      </c>
      <c r="H241" s="5">
        <f>H245</f>
        <v>0</v>
      </c>
      <c r="I241" s="5">
        <f>I242+I245</f>
        <v>0</v>
      </c>
      <c r="J241" s="5">
        <f>J242</f>
        <v>0</v>
      </c>
    </row>
    <row r="242" spans="1:10" ht="44.25" customHeight="1">
      <c r="A242" s="42" t="s">
        <v>186</v>
      </c>
      <c r="B242" s="43"/>
      <c r="C242" s="43"/>
      <c r="D242" s="6" t="s">
        <v>184</v>
      </c>
      <c r="E242" s="6" t="s">
        <v>185</v>
      </c>
      <c r="F242" s="6" t="s">
        <v>9</v>
      </c>
      <c r="G242" s="5">
        <f>G244+G243</f>
        <v>0</v>
      </c>
      <c r="H242" s="5"/>
      <c r="I242" s="5">
        <f>I244+I243</f>
        <v>0</v>
      </c>
      <c r="J242" s="5">
        <f>J244</f>
        <v>0</v>
      </c>
    </row>
    <row r="243" spans="1:10" ht="43.5" customHeight="1">
      <c r="A243" s="39" t="s">
        <v>295</v>
      </c>
      <c r="B243" s="40"/>
      <c r="C243" s="41"/>
      <c r="D243" s="6" t="s">
        <v>184</v>
      </c>
      <c r="E243" s="6" t="s">
        <v>185</v>
      </c>
      <c r="F243" s="6" t="s">
        <v>296</v>
      </c>
      <c r="G243" s="5">
        <f>I243+J243</f>
        <v>0</v>
      </c>
      <c r="H243" s="5"/>
      <c r="I243" s="5">
        <v>0</v>
      </c>
      <c r="J243" s="5"/>
    </row>
    <row r="244" spans="1:10" ht="27" customHeight="1">
      <c r="A244" s="107" t="s">
        <v>208</v>
      </c>
      <c r="B244" s="103"/>
      <c r="C244" s="103"/>
      <c r="D244" s="6" t="s">
        <v>184</v>
      </c>
      <c r="E244" s="6" t="s">
        <v>185</v>
      </c>
      <c r="F244" s="6" t="s">
        <v>209</v>
      </c>
      <c r="G244" s="5">
        <f>I244+J244</f>
        <v>0</v>
      </c>
      <c r="H244" s="5"/>
      <c r="I244" s="5">
        <v>0</v>
      </c>
      <c r="J244" s="5"/>
    </row>
    <row r="245" spans="1:10" ht="22.5" customHeight="1">
      <c r="A245" s="62" t="s">
        <v>251</v>
      </c>
      <c r="B245" s="40"/>
      <c r="C245" s="41"/>
      <c r="D245" s="6" t="s">
        <v>184</v>
      </c>
      <c r="E245" s="6" t="s">
        <v>252</v>
      </c>
      <c r="F245" s="6" t="s">
        <v>9</v>
      </c>
      <c r="G245" s="5">
        <f>G246+G247</f>
        <v>0</v>
      </c>
      <c r="H245" s="5">
        <f>H246+H247</f>
        <v>0</v>
      </c>
      <c r="I245" s="5">
        <f>I246+I247</f>
        <v>0</v>
      </c>
      <c r="J245" s="5"/>
    </row>
    <row r="246" spans="1:10" ht="42.75" customHeight="1">
      <c r="A246" s="62" t="s">
        <v>295</v>
      </c>
      <c r="B246" s="40"/>
      <c r="C246" s="41"/>
      <c r="D246" s="6" t="s">
        <v>184</v>
      </c>
      <c r="E246" s="6" t="s">
        <v>252</v>
      </c>
      <c r="F246" s="6" t="s">
        <v>296</v>
      </c>
      <c r="G246" s="5">
        <f>I246+J246</f>
        <v>0</v>
      </c>
      <c r="H246" s="5">
        <v>0</v>
      </c>
      <c r="I246" s="5">
        <v>0</v>
      </c>
      <c r="J246" s="5"/>
    </row>
    <row r="247" spans="1:10" ht="75.75" customHeight="1">
      <c r="A247" s="62" t="s">
        <v>297</v>
      </c>
      <c r="B247" s="40"/>
      <c r="C247" s="41"/>
      <c r="D247" s="6" t="s">
        <v>184</v>
      </c>
      <c r="E247" s="6" t="s">
        <v>252</v>
      </c>
      <c r="F247" s="6" t="s">
        <v>298</v>
      </c>
      <c r="G247" s="5">
        <f>I247+J247</f>
        <v>0</v>
      </c>
      <c r="H247" s="5">
        <v>0</v>
      </c>
      <c r="I247" s="5">
        <v>0</v>
      </c>
      <c r="J247" s="5"/>
    </row>
    <row r="248" spans="1:10" ht="29.25" customHeight="1">
      <c r="A248" s="63" t="s">
        <v>253</v>
      </c>
      <c r="B248" s="64"/>
      <c r="C248" s="65"/>
      <c r="D248" s="31" t="s">
        <v>254</v>
      </c>
      <c r="E248" s="31" t="s">
        <v>58</v>
      </c>
      <c r="F248" s="31" t="s">
        <v>9</v>
      </c>
      <c r="G248" s="36">
        <f>G249</f>
        <v>0</v>
      </c>
      <c r="H248" s="36">
        <f>H249</f>
        <v>0</v>
      </c>
      <c r="I248" s="36">
        <f>I249</f>
        <v>0</v>
      </c>
      <c r="J248" s="1">
        <f>J249</f>
        <v>0</v>
      </c>
    </row>
    <row r="249" spans="1:10" ht="36" customHeight="1">
      <c r="A249" s="49" t="s">
        <v>255</v>
      </c>
      <c r="B249" s="50"/>
      <c r="C249" s="51"/>
      <c r="D249" s="6" t="s">
        <v>256</v>
      </c>
      <c r="E249" s="6" t="s">
        <v>58</v>
      </c>
      <c r="F249" s="6" t="s">
        <v>9</v>
      </c>
      <c r="G249" s="35">
        <f>G250</f>
        <v>0</v>
      </c>
      <c r="H249" s="35"/>
      <c r="I249" s="35">
        <f>I250</f>
        <v>0</v>
      </c>
      <c r="J249" s="1">
        <f>J250</f>
        <v>0</v>
      </c>
    </row>
    <row r="250" spans="1:10" ht="36.75" customHeight="1">
      <c r="A250" s="44" t="s">
        <v>257</v>
      </c>
      <c r="B250" s="45"/>
      <c r="C250" s="46"/>
      <c r="D250" s="6" t="s">
        <v>256</v>
      </c>
      <c r="E250" s="6" t="s">
        <v>258</v>
      </c>
      <c r="F250" s="6" t="s">
        <v>9</v>
      </c>
      <c r="G250" s="35">
        <f>G251</f>
        <v>0</v>
      </c>
      <c r="H250" s="35"/>
      <c r="I250" s="35">
        <f>I251</f>
        <v>0</v>
      </c>
      <c r="J250" s="1">
        <f>J251</f>
        <v>0</v>
      </c>
    </row>
    <row r="251" spans="1:10" ht="82.5" customHeight="1">
      <c r="A251" s="44" t="s">
        <v>259</v>
      </c>
      <c r="B251" s="40"/>
      <c r="C251" s="41"/>
      <c r="D251" s="6" t="s">
        <v>256</v>
      </c>
      <c r="E251" s="6" t="s">
        <v>258</v>
      </c>
      <c r="F251" s="6" t="s">
        <v>260</v>
      </c>
      <c r="G251" s="35">
        <f>I251+J251</f>
        <v>0</v>
      </c>
      <c r="H251" s="35"/>
      <c r="I251" s="35"/>
      <c r="J251" s="1"/>
    </row>
    <row r="252" spans="1:10" ht="12.75">
      <c r="A252" s="62"/>
      <c r="B252" s="40"/>
      <c r="C252" s="41"/>
      <c r="D252" s="6"/>
      <c r="E252" s="6"/>
      <c r="F252" s="6"/>
      <c r="G252" s="5"/>
      <c r="H252" s="5"/>
      <c r="I252" s="5"/>
      <c r="J252" s="1"/>
    </row>
    <row r="253" spans="1:10" ht="12.75">
      <c r="A253" s="104" t="s">
        <v>50</v>
      </c>
      <c r="B253" s="105"/>
      <c r="C253" s="106"/>
      <c r="D253" s="1"/>
      <c r="E253" s="1"/>
      <c r="F253" s="1"/>
      <c r="G253" s="11">
        <f>G20+G50+G57+G83+G102+G137+G149+G183+G205+G229+G248</f>
        <v>3241812</v>
      </c>
      <c r="H253" s="11">
        <f>H229+H205+H183+H149+H137+H102+H83+H57+H50+H20</f>
        <v>1156352</v>
      </c>
      <c r="I253" s="11">
        <f>I20+I50+I57+I83+I102+I137+I149+I183+I205+I229+I248</f>
        <v>3086108.9999999995</v>
      </c>
      <c r="J253" s="11">
        <f>J20+J50+J57+J83+J102+J137+J149+J183+J205+J229+J248</f>
        <v>155703.00000000003</v>
      </c>
    </row>
  </sheetData>
  <mergeCells count="243">
    <mergeCell ref="A90:C90"/>
    <mergeCell ref="A118:C118"/>
    <mergeCell ref="A134:C134"/>
    <mergeCell ref="A141:C141"/>
    <mergeCell ref="A100:C100"/>
    <mergeCell ref="A107:C107"/>
    <mergeCell ref="A99:C99"/>
    <mergeCell ref="A93:C93"/>
    <mergeCell ref="A94:C94"/>
    <mergeCell ref="A101:C101"/>
    <mergeCell ref="A126:C126"/>
    <mergeCell ref="A133:C133"/>
    <mergeCell ref="A147:C147"/>
    <mergeCell ref="A146:C146"/>
    <mergeCell ref="A143:C143"/>
    <mergeCell ref="A137:C137"/>
    <mergeCell ref="A136:C136"/>
    <mergeCell ref="A139:C139"/>
    <mergeCell ref="A176:C176"/>
    <mergeCell ref="A198:C198"/>
    <mergeCell ref="A202:C202"/>
    <mergeCell ref="A204:C204"/>
    <mergeCell ref="A177:C177"/>
    <mergeCell ref="A180:C180"/>
    <mergeCell ref="A182:C182"/>
    <mergeCell ref="A201:C201"/>
    <mergeCell ref="A200:C200"/>
    <mergeCell ref="A222:C222"/>
    <mergeCell ref="A223:C223"/>
    <mergeCell ref="A184:C184"/>
    <mergeCell ref="A183:C183"/>
    <mergeCell ref="A187:C187"/>
    <mergeCell ref="A190:C190"/>
    <mergeCell ref="A188:C188"/>
    <mergeCell ref="A189:C189"/>
    <mergeCell ref="A195:C195"/>
    <mergeCell ref="A206:C206"/>
    <mergeCell ref="A159:C159"/>
    <mergeCell ref="A161:C161"/>
    <mergeCell ref="A130:C130"/>
    <mergeCell ref="A174:C174"/>
    <mergeCell ref="A172:C172"/>
    <mergeCell ref="A169:C169"/>
    <mergeCell ref="A152:C152"/>
    <mergeCell ref="A156:C156"/>
    <mergeCell ref="A153:C153"/>
    <mergeCell ref="A155:C155"/>
    <mergeCell ref="A170:C170"/>
    <mergeCell ref="A164:C164"/>
    <mergeCell ref="A163:C163"/>
    <mergeCell ref="A162:C162"/>
    <mergeCell ref="A165:C165"/>
    <mergeCell ref="A168:C168"/>
    <mergeCell ref="A166:C166"/>
    <mergeCell ref="A167:C167"/>
    <mergeCell ref="A122:C122"/>
    <mergeCell ref="A124:C124"/>
    <mergeCell ref="A150:C150"/>
    <mergeCell ref="A132:C132"/>
    <mergeCell ref="A144:C144"/>
    <mergeCell ref="A149:C149"/>
    <mergeCell ref="A125:C125"/>
    <mergeCell ref="A127:C127"/>
    <mergeCell ref="A128:C128"/>
    <mergeCell ref="A129:C129"/>
    <mergeCell ref="A229:C229"/>
    <mergeCell ref="A185:C185"/>
    <mergeCell ref="A203:C203"/>
    <mergeCell ref="A218:C218"/>
    <mergeCell ref="A213:C213"/>
    <mergeCell ref="A216:C216"/>
    <mergeCell ref="A225:C225"/>
    <mergeCell ref="A226:C226"/>
    <mergeCell ref="A220:C220"/>
    <mergeCell ref="A199:C199"/>
    <mergeCell ref="A116:C116"/>
    <mergeCell ref="A104:C104"/>
    <mergeCell ref="A105:C105"/>
    <mergeCell ref="A106:C106"/>
    <mergeCell ref="A102:C102"/>
    <mergeCell ref="A103:C103"/>
    <mergeCell ref="A115:C115"/>
    <mergeCell ref="A113:C113"/>
    <mergeCell ref="A114:C114"/>
    <mergeCell ref="A108:C108"/>
    <mergeCell ref="A154:C154"/>
    <mergeCell ref="A148:C148"/>
    <mergeCell ref="A117:C117"/>
    <mergeCell ref="A119:C119"/>
    <mergeCell ref="A120:C120"/>
    <mergeCell ref="A121:C121"/>
    <mergeCell ref="A142:C142"/>
    <mergeCell ref="A131:C131"/>
    <mergeCell ref="A123:C123"/>
    <mergeCell ref="A135:C135"/>
    <mergeCell ref="A91:C91"/>
    <mergeCell ref="A98:C98"/>
    <mergeCell ref="A92:C92"/>
    <mergeCell ref="A86:C86"/>
    <mergeCell ref="A87:C87"/>
    <mergeCell ref="A96:C96"/>
    <mergeCell ref="A97:C97"/>
    <mergeCell ref="A89:C89"/>
    <mergeCell ref="A88:C88"/>
    <mergeCell ref="A95:C95"/>
    <mergeCell ref="A81:C81"/>
    <mergeCell ref="A82:C82"/>
    <mergeCell ref="A72:C72"/>
    <mergeCell ref="A73:C73"/>
    <mergeCell ref="A74:C74"/>
    <mergeCell ref="A75:C75"/>
    <mergeCell ref="A80:C80"/>
    <mergeCell ref="A79:C79"/>
    <mergeCell ref="A66:C66"/>
    <mergeCell ref="A85:C85"/>
    <mergeCell ref="A78:C78"/>
    <mergeCell ref="A77:C77"/>
    <mergeCell ref="A70:C70"/>
    <mergeCell ref="A83:C83"/>
    <mergeCell ref="A76:C76"/>
    <mergeCell ref="A84:C84"/>
    <mergeCell ref="A67:C67"/>
    <mergeCell ref="A71:C71"/>
    <mergeCell ref="A69:C69"/>
    <mergeCell ref="A68:C68"/>
    <mergeCell ref="A59:C59"/>
    <mergeCell ref="A45:C45"/>
    <mergeCell ref="A50:C50"/>
    <mergeCell ref="A52:C52"/>
    <mergeCell ref="A53:C53"/>
    <mergeCell ref="A62:C62"/>
    <mergeCell ref="A64:C64"/>
    <mergeCell ref="A63:C63"/>
    <mergeCell ref="A44:C44"/>
    <mergeCell ref="A58:C58"/>
    <mergeCell ref="A47:C47"/>
    <mergeCell ref="A48:C48"/>
    <mergeCell ref="B14:I14"/>
    <mergeCell ref="B15:J15"/>
    <mergeCell ref="A30:C30"/>
    <mergeCell ref="A36:C36"/>
    <mergeCell ref="A35:C35"/>
    <mergeCell ref="A34:C34"/>
    <mergeCell ref="A28:C28"/>
    <mergeCell ref="A31:C31"/>
    <mergeCell ref="A27:C27"/>
    <mergeCell ref="A25:C25"/>
    <mergeCell ref="A253:C253"/>
    <mergeCell ref="A244:C244"/>
    <mergeCell ref="A242:C242"/>
    <mergeCell ref="A233:C233"/>
    <mergeCell ref="A234:C234"/>
    <mergeCell ref="A235:C235"/>
    <mergeCell ref="A236:C236"/>
    <mergeCell ref="A237:C237"/>
    <mergeCell ref="A243:C243"/>
    <mergeCell ref="A245:C245"/>
    <mergeCell ref="A37:C37"/>
    <mergeCell ref="A38:C38"/>
    <mergeCell ref="A111:C111"/>
    <mergeCell ref="A41:C41"/>
    <mergeCell ref="A57:C57"/>
    <mergeCell ref="A55:C55"/>
    <mergeCell ref="A42:C42"/>
    <mergeCell ref="A43:C43"/>
    <mergeCell ref="A60:C60"/>
    <mergeCell ref="A61:C61"/>
    <mergeCell ref="A23:C23"/>
    <mergeCell ref="A65:C65"/>
    <mergeCell ref="A32:C32"/>
    <mergeCell ref="J17:J19"/>
    <mergeCell ref="I17:I19"/>
    <mergeCell ref="A56:C56"/>
    <mergeCell ref="A46:C46"/>
    <mergeCell ref="A49:C49"/>
    <mergeCell ref="A54:C54"/>
    <mergeCell ref="A51:C51"/>
    <mergeCell ref="H17:H19"/>
    <mergeCell ref="A20:C20"/>
    <mergeCell ref="A21:C21"/>
    <mergeCell ref="A22:C22"/>
    <mergeCell ref="A17:C19"/>
    <mergeCell ref="D17:F18"/>
    <mergeCell ref="G17:G19"/>
    <mergeCell ref="A205:C205"/>
    <mergeCell ref="A110:C110"/>
    <mergeCell ref="A109:C109"/>
    <mergeCell ref="A112:C112"/>
    <mergeCell ref="A145:C145"/>
    <mergeCell ref="A138:C138"/>
    <mergeCell ref="A157:C157"/>
    <mergeCell ref="A151:C151"/>
    <mergeCell ref="A158:C158"/>
    <mergeCell ref="A140:C140"/>
    <mergeCell ref="A29:C29"/>
    <mergeCell ref="A33:C33"/>
    <mergeCell ref="A24:C24"/>
    <mergeCell ref="A26:C26"/>
    <mergeCell ref="A39:C39"/>
    <mergeCell ref="A246:C246"/>
    <mergeCell ref="A247:C247"/>
    <mergeCell ref="A173:C173"/>
    <mergeCell ref="A178:C178"/>
    <mergeCell ref="A197:C197"/>
    <mergeCell ref="A193:C193"/>
    <mergeCell ref="A181:C181"/>
    <mergeCell ref="A191:C191"/>
    <mergeCell ref="A240:C240"/>
    <mergeCell ref="A252:C252"/>
    <mergeCell ref="A248:C248"/>
    <mergeCell ref="A249:C249"/>
    <mergeCell ref="A250:C250"/>
    <mergeCell ref="A251:C251"/>
    <mergeCell ref="A227:C227"/>
    <mergeCell ref="A241:C241"/>
    <mergeCell ref="A40:C40"/>
    <mergeCell ref="A238:C238"/>
    <mergeCell ref="A192:C192"/>
    <mergeCell ref="A179:C179"/>
    <mergeCell ref="A224:C224"/>
    <mergeCell ref="A208:C208"/>
    <mergeCell ref="A217:C217"/>
    <mergeCell ref="A214:C214"/>
    <mergeCell ref="A209:C209"/>
    <mergeCell ref="A239:C239"/>
    <mergeCell ref="A212:C212"/>
    <mergeCell ref="A211:C211"/>
    <mergeCell ref="A219:C219"/>
    <mergeCell ref="A232:C232"/>
    <mergeCell ref="A221:C221"/>
    <mergeCell ref="A228:C228"/>
    <mergeCell ref="A231:C231"/>
    <mergeCell ref="A230:C230"/>
    <mergeCell ref="I16:J16"/>
    <mergeCell ref="A215:C215"/>
    <mergeCell ref="A160:C160"/>
    <mergeCell ref="A171:C171"/>
    <mergeCell ref="A175:C175"/>
    <mergeCell ref="A186:C186"/>
    <mergeCell ref="A196:C196"/>
    <mergeCell ref="A194:C194"/>
    <mergeCell ref="A210:C210"/>
    <mergeCell ref="A207:C207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Специалист</cp:lastModifiedBy>
  <cp:lastPrinted>2007-12-19T12:31:20Z</cp:lastPrinted>
  <dcterms:created xsi:type="dcterms:W3CDTF">2003-07-23T10:25:27Z</dcterms:created>
  <dcterms:modified xsi:type="dcterms:W3CDTF">2007-12-19T12:31:22Z</dcterms:modified>
  <cp:category/>
  <cp:version/>
  <cp:contentType/>
  <cp:contentStatus/>
</cp:coreProperties>
</file>